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85"/>
  </bookViews>
  <sheets>
    <sheet name="Scar. giacenza." sheetId="1" r:id="rId1"/>
    <sheet name="Tabella da stamp." sheetId="2" r:id="rId2"/>
    <sheet name="Giacenza 2015-2016" sheetId="4" r:id="rId3"/>
    <sheet name="Foglio3" sheetId="3" r:id="rId4"/>
  </sheets>
  <definedNames>
    <definedName name="_xlnm.Print_Area" localSheetId="2">'Giacenza 2015-2016'!$A$1:$P$38</definedName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N34" i="1"/>
  <c r="BA71"/>
  <c r="M34"/>
  <c r="L34"/>
  <c r="K34"/>
  <c r="J34"/>
  <c r="I34"/>
  <c r="H34"/>
  <c r="G34"/>
  <c r="F34"/>
  <c r="BA44" l="1"/>
  <c r="S10"/>
  <c r="CG80"/>
  <c r="AV44"/>
  <c r="AQ61" l="1"/>
  <c r="AQ46"/>
  <c r="AR72"/>
  <c r="AL44"/>
  <c r="AL61" l="1"/>
  <c r="AL51"/>
  <c r="AB44" l="1"/>
  <c r="AB51"/>
  <c r="AB45"/>
  <c r="B35" i="4"/>
  <c r="R6" i="1"/>
  <c r="W45" l="1"/>
  <c r="W44"/>
  <c r="AI80"/>
  <c r="AI88"/>
  <c r="AI83"/>
  <c r="B16" i="4"/>
  <c r="R45" i="1" l="1"/>
  <c r="R44"/>
  <c r="R63"/>
  <c r="AA91"/>
  <c r="AB105"/>
  <c r="AA105"/>
  <c r="S105"/>
  <c r="AA87"/>
  <c r="AA83"/>
  <c r="AA80"/>
  <c r="M63" l="1"/>
  <c r="M44"/>
  <c r="S91"/>
  <c r="S87"/>
  <c r="S78"/>
  <c r="V78"/>
  <c r="S80"/>
  <c r="S83"/>
  <c r="E34"/>
  <c r="H52"/>
  <c r="H48"/>
  <c r="H45"/>
  <c r="H44"/>
  <c r="H69"/>
  <c r="H68"/>
  <c r="H65"/>
  <c r="H64"/>
  <c r="H63"/>
  <c r="H61"/>
  <c r="H50"/>
  <c r="H51"/>
  <c r="K91" l="1"/>
  <c r="N78"/>
  <c r="K80"/>
  <c r="K79"/>
  <c r="K83"/>
  <c r="C44"/>
  <c r="C45"/>
  <c r="C63"/>
  <c r="C87" l="1"/>
  <c r="C78"/>
  <c r="C83"/>
  <c r="C80"/>
  <c r="C79"/>
  <c r="AX69"/>
  <c r="AK66"/>
  <c r="AK67"/>
  <c r="AK69"/>
  <c r="AK70"/>
  <c r="AK71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M101"/>
  <c r="Y68" s="1"/>
  <c r="AJ68" l="1"/>
  <c r="AK68"/>
  <c r="AC72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I70"/>
  <c r="O31" s="1"/>
  <c r="BI68"/>
  <c r="O29" s="1"/>
  <c r="BB72"/>
  <c r="BA72"/>
  <c r="BD71"/>
  <c r="N32" s="1"/>
  <c r="BD70"/>
  <c r="N31" s="1"/>
  <c r="BD69"/>
  <c r="N30" s="1"/>
  <c r="BD68"/>
  <c r="N29" s="1"/>
  <c r="BD67"/>
  <c r="N28" s="1"/>
  <c r="AW72"/>
  <c r="AV72"/>
  <c r="AY71"/>
  <c r="M32" s="1"/>
  <c r="AY70"/>
  <c r="M31" s="1"/>
  <c r="AY69"/>
  <c r="M30" s="1"/>
  <c r="AY68"/>
  <c r="M29" s="1"/>
  <c r="AY67"/>
  <c r="M28" s="1"/>
  <c r="AQ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CH83"/>
  <c r="CG83"/>
  <c r="CI83" s="1"/>
  <c r="BC48" s="1"/>
  <c r="CH82"/>
  <c r="CG82"/>
  <c r="CI82" s="1"/>
  <c r="BC47" s="1"/>
  <c r="CH81"/>
  <c r="CG81"/>
  <c r="CI81" s="1"/>
  <c r="BC46" s="1"/>
  <c r="CH80"/>
  <c r="CI80"/>
  <c r="BC45" s="1"/>
  <c r="CH79"/>
  <c r="CG79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BZ93"/>
  <c r="BY93"/>
  <c r="CA93" s="1"/>
  <c r="AX58" s="1"/>
  <c r="BZ92"/>
  <c r="BY92"/>
  <c r="CA92" s="1"/>
  <c r="AX57" s="1"/>
  <c r="BZ91"/>
  <c r="BY91"/>
  <c r="CA91" s="1"/>
  <c r="AX56" s="1"/>
  <c r="BZ90"/>
  <c r="BY90"/>
  <c r="BZ89"/>
  <c r="BY89"/>
  <c r="CA89" s="1"/>
  <c r="AX54" s="1"/>
  <c r="BZ88"/>
  <c r="BY88"/>
  <c r="CA88" s="1"/>
  <c r="AX53" s="1"/>
  <c r="BZ87"/>
  <c r="BY87"/>
  <c r="BZ86"/>
  <c r="BY86"/>
  <c r="CA86" s="1"/>
  <c r="AX51" s="1"/>
  <c r="BZ85"/>
  <c r="BY85"/>
  <c r="BZ84"/>
  <c r="BY84"/>
  <c r="CA84" s="1"/>
  <c r="AX49" s="1"/>
  <c r="BZ83"/>
  <c r="BY83"/>
  <c r="CA83" s="1"/>
  <c r="AX48" s="1"/>
  <c r="BZ82"/>
  <c r="BY82"/>
  <c r="CA82" s="1"/>
  <c r="AX47" s="1"/>
  <c r="BZ81"/>
  <c r="BY81"/>
  <c r="CA81" s="1"/>
  <c r="AX46" s="1"/>
  <c r="BZ80"/>
  <c r="BY80"/>
  <c r="CA80" s="1"/>
  <c r="BZ79"/>
  <c r="BY79"/>
  <c r="CA79" s="1"/>
  <c r="AX44" s="1"/>
  <c r="BZ78"/>
  <c r="BY78"/>
  <c r="CA78" s="1"/>
  <c r="BR100"/>
  <c r="BQ100"/>
  <c r="BR99"/>
  <c r="BQ99"/>
  <c r="BS99" s="1"/>
  <c r="AS64" s="1"/>
  <c r="BR98"/>
  <c r="BQ98"/>
  <c r="BS98" s="1"/>
  <c r="AS63" s="1"/>
  <c r="BR97"/>
  <c r="BQ97"/>
  <c r="BS97" s="1"/>
  <c r="AS62" s="1"/>
  <c r="BR96"/>
  <c r="BQ96"/>
  <c r="BS96" s="1"/>
  <c r="AS61" s="1"/>
  <c r="BR95"/>
  <c r="BQ95"/>
  <c r="BS95" s="1"/>
  <c r="AS60" s="1"/>
  <c r="BR94"/>
  <c r="BQ94"/>
  <c r="BS94" s="1"/>
  <c r="AS59" s="1"/>
  <c r="BR93"/>
  <c r="BQ93"/>
  <c r="BS93" s="1"/>
  <c r="AS58" s="1"/>
  <c r="BR92"/>
  <c r="BQ92"/>
  <c r="BS92" s="1"/>
  <c r="AS57" s="1"/>
  <c r="BR91"/>
  <c r="BQ91"/>
  <c r="BS91" s="1"/>
  <c r="AS56" s="1"/>
  <c r="BR90"/>
  <c r="BQ90"/>
  <c r="BS90" s="1"/>
  <c r="AS55" s="1"/>
  <c r="BR89"/>
  <c r="BQ89"/>
  <c r="BS89" s="1"/>
  <c r="AS54" s="1"/>
  <c r="BR88"/>
  <c r="BQ88"/>
  <c r="BS88" s="1"/>
  <c r="AS53" s="1"/>
  <c r="BR87"/>
  <c r="BQ87"/>
  <c r="BS87" s="1"/>
  <c r="AS52" s="1"/>
  <c r="BR86"/>
  <c r="BQ86"/>
  <c r="BS86" s="1"/>
  <c r="AS51" s="1"/>
  <c r="BR85"/>
  <c r="BQ85"/>
  <c r="BR84"/>
  <c r="BQ84"/>
  <c r="BS84" s="1"/>
  <c r="AS49" s="1"/>
  <c r="BR83"/>
  <c r="BQ83"/>
  <c r="BS83" s="1"/>
  <c r="AS48" s="1"/>
  <c r="BR82"/>
  <c r="BQ82"/>
  <c r="BS82" s="1"/>
  <c r="AS47" s="1"/>
  <c r="BR81"/>
  <c r="BQ81"/>
  <c r="BR80"/>
  <c r="BQ80"/>
  <c r="BR79"/>
  <c r="BQ79"/>
  <c r="BR78"/>
  <c r="BQ78"/>
  <c r="P34"/>
  <c r="CI79" l="1"/>
  <c r="BC44" s="1"/>
  <c r="CA85"/>
  <c r="AX50" s="1"/>
  <c r="BD49"/>
  <c r="N10" s="1"/>
  <c r="BD48"/>
  <c r="N9" s="1"/>
  <c r="BD47"/>
  <c r="N8" s="1"/>
  <c r="BS81"/>
  <c r="AS46" s="1"/>
  <c r="BS85"/>
  <c r="AS50" s="1"/>
  <c r="BS79"/>
  <c r="AS44" s="1"/>
  <c r="BS78"/>
  <c r="AY59"/>
  <c r="M20" s="1"/>
  <c r="AY58"/>
  <c r="M19" s="1"/>
  <c r="AY57"/>
  <c r="M18" s="1"/>
  <c r="AY56"/>
  <c r="M17" s="1"/>
  <c r="AY54"/>
  <c r="M15" s="1"/>
  <c r="AY53"/>
  <c r="M14" s="1"/>
  <c r="AY51"/>
  <c r="M12" s="1"/>
  <c r="AY50"/>
  <c r="M11" s="1"/>
  <c r="AY44"/>
  <c r="M5" s="1"/>
  <c r="AY49"/>
  <c r="M10" s="1"/>
  <c r="AY48"/>
  <c r="M9" s="1"/>
  <c r="AY47"/>
  <c r="M8" s="1"/>
  <c r="AY46"/>
  <c r="M7" s="1"/>
  <c r="CI85"/>
  <c r="BC50" s="1"/>
  <c r="CI86"/>
  <c r="BC51" s="1"/>
  <c r="CA100"/>
  <c r="AX65" s="1"/>
  <c r="CA99"/>
  <c r="AX64" s="1"/>
  <c r="CA98"/>
  <c r="AX63" s="1"/>
  <c r="CA97"/>
  <c r="AX62" s="1"/>
  <c r="CA96"/>
  <c r="AX61" s="1"/>
  <c r="CA95"/>
  <c r="AX60" s="1"/>
  <c r="CA90"/>
  <c r="AX55" s="1"/>
  <c r="CA87"/>
  <c r="AX52" s="1"/>
  <c r="AX45"/>
  <c r="BS100"/>
  <c r="AS65" s="1"/>
  <c r="BS80"/>
  <c r="AS45" s="1"/>
  <c r="BD45"/>
  <c r="N6" s="1"/>
  <c r="AT66"/>
  <c r="L27" s="1"/>
  <c r="AS43"/>
  <c r="AY66"/>
  <c r="M27" s="1"/>
  <c r="AX43"/>
  <c r="BC43"/>
  <c r="BD46"/>
  <c r="N7" s="1"/>
  <c r="U68"/>
  <c r="Z68"/>
  <c r="H29" s="1"/>
  <c r="CI87"/>
  <c r="BC52" s="1"/>
  <c r="CI88"/>
  <c r="BC53" s="1"/>
  <c r="CI89"/>
  <c r="BC54" s="1"/>
  <c r="CI90"/>
  <c r="BC55" s="1"/>
  <c r="CI91"/>
  <c r="BC56" s="1"/>
  <c r="CI92"/>
  <c r="BC57" s="1"/>
  <c r="CI93"/>
  <c r="BC58" s="1"/>
  <c r="CI94"/>
  <c r="BC59" s="1"/>
  <c r="CI95"/>
  <c r="BC60" s="1"/>
  <c r="CI96"/>
  <c r="BC61" s="1"/>
  <c r="CI97"/>
  <c r="BC62" s="1"/>
  <c r="CI98"/>
  <c r="BC63" s="1"/>
  <c r="CI99"/>
  <c r="BC64" s="1"/>
  <c r="CI100"/>
  <c r="BC65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CQ86"/>
  <c r="BH51" s="1"/>
  <c r="CQ87"/>
  <c r="BH52" s="1"/>
  <c r="CQ88"/>
  <c r="BH53" s="1"/>
  <c r="CQ89"/>
  <c r="BH54" s="1"/>
  <c r="CQ90"/>
  <c r="BH55" s="1"/>
  <c r="CQ91"/>
  <c r="BH56" s="1"/>
  <c r="CQ92"/>
  <c r="BH57" s="1"/>
  <c r="CQ93"/>
  <c r="BH58" s="1"/>
  <c r="CQ94"/>
  <c r="BH59" s="1"/>
  <c r="CQ95"/>
  <c r="BH60" s="1"/>
  <c r="BI60" s="1"/>
  <c r="O21" s="1"/>
  <c r="CQ96"/>
  <c r="BH61" s="1"/>
  <c r="CQ97"/>
  <c r="BH62" s="1"/>
  <c r="CQ98"/>
  <c r="BH63" s="1"/>
  <c r="CQ99"/>
  <c r="BH64" s="1"/>
  <c r="BI64" s="1"/>
  <c r="O25" s="1"/>
  <c r="CQ100"/>
  <c r="BH65" s="1"/>
  <c r="AL72"/>
  <c r="AM72"/>
  <c r="AG72"/>
  <c r="AH72"/>
  <c r="AB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BD44" l="1"/>
  <c r="N5" s="1"/>
  <c r="BD65"/>
  <c r="N26" s="1"/>
  <c r="BI65"/>
  <c r="O26" s="1"/>
  <c r="BI63"/>
  <c r="O24" s="1"/>
  <c r="BI62"/>
  <c r="O23" s="1"/>
  <c r="BI61"/>
  <c r="O22" s="1"/>
  <c r="BD59"/>
  <c r="N20" s="1"/>
  <c r="BI59"/>
  <c r="O20" s="1"/>
  <c r="BD58"/>
  <c r="N19" s="1"/>
  <c r="BI58"/>
  <c r="O19" s="1"/>
  <c r="BD57"/>
  <c r="N18" s="1"/>
  <c r="BI57"/>
  <c r="O18" s="1"/>
  <c r="BD56"/>
  <c r="N17" s="1"/>
  <c r="BI56"/>
  <c r="O17" s="1"/>
  <c r="BI55"/>
  <c r="O16" s="1"/>
  <c r="BD54"/>
  <c r="N15" s="1"/>
  <c r="BI54"/>
  <c r="O15" s="1"/>
  <c r="BD53"/>
  <c r="N14" s="1"/>
  <c r="BI53"/>
  <c r="O14" s="1"/>
  <c r="BI52"/>
  <c r="O13" s="1"/>
  <c r="BD50"/>
  <c r="N11" s="1"/>
  <c r="BI50"/>
  <c r="O11" s="1"/>
  <c r="BD51"/>
  <c r="N12" s="1"/>
  <c r="BI51"/>
  <c r="O12" s="1"/>
  <c r="BE72"/>
  <c r="AY64"/>
  <c r="M25" s="1"/>
  <c r="BD64"/>
  <c r="N25" s="1"/>
  <c r="AY63"/>
  <c r="M24" s="1"/>
  <c r="BD63"/>
  <c r="N24" s="1"/>
  <c r="CA102"/>
  <c r="AY62"/>
  <c r="M23" s="1"/>
  <c r="BD62"/>
  <c r="N23" s="1"/>
  <c r="AY61"/>
  <c r="M22" s="1"/>
  <c r="BD61"/>
  <c r="N22" s="1"/>
  <c r="AY60"/>
  <c r="M21" s="1"/>
  <c r="BD60"/>
  <c r="N21" s="1"/>
  <c r="AY55"/>
  <c r="M16" s="1"/>
  <c r="BD55"/>
  <c r="N16" s="1"/>
  <c r="AY52"/>
  <c r="M13" s="1"/>
  <c r="BD52"/>
  <c r="N13" s="1"/>
  <c r="AZ72"/>
  <c r="AY45"/>
  <c r="M6" s="1"/>
  <c r="BD43"/>
  <c r="N4" s="1"/>
  <c r="AY65"/>
  <c r="M26" s="1"/>
  <c r="AU72"/>
  <c r="AT65"/>
  <c r="L26" s="1"/>
  <c r="U65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AY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AK43" s="1"/>
  <c r="BC79"/>
  <c r="AI44" s="1"/>
  <c r="AK44" s="1"/>
  <c r="BC80"/>
  <c r="AI45" s="1"/>
  <c r="AK45" s="1"/>
  <c r="BC81"/>
  <c r="AI46" s="1"/>
  <c r="AK46" s="1"/>
  <c r="BC82"/>
  <c r="AI47" s="1"/>
  <c r="AK47" s="1"/>
  <c r="BC83"/>
  <c r="AI48" s="1"/>
  <c r="AK48" s="1"/>
  <c r="BC84"/>
  <c r="AI49" s="1"/>
  <c r="AK49" s="1"/>
  <c r="BC85"/>
  <c r="AI50" s="1"/>
  <c r="AK50" s="1"/>
  <c r="BC86"/>
  <c r="AI51" s="1"/>
  <c r="AK51" s="1"/>
  <c r="BC87"/>
  <c r="AI52" s="1"/>
  <c r="AK52" s="1"/>
  <c r="BC88"/>
  <c r="BC89"/>
  <c r="AI54" s="1"/>
  <c r="AK54" s="1"/>
  <c r="BC90"/>
  <c r="AI55" s="1"/>
  <c r="AK55" s="1"/>
  <c r="BC91"/>
  <c r="AI56" s="1"/>
  <c r="AK56" s="1"/>
  <c r="BC92"/>
  <c r="AI57" s="1"/>
  <c r="AK57" s="1"/>
  <c r="BC93"/>
  <c r="AI58" s="1"/>
  <c r="AK58" s="1"/>
  <c r="BC94"/>
  <c r="AI59" s="1"/>
  <c r="AK59" s="1"/>
  <c r="BC95"/>
  <c r="AI60" s="1"/>
  <c r="AK60" s="1"/>
  <c r="BC96"/>
  <c r="AI61" s="1"/>
  <c r="AK61" s="1"/>
  <c r="BC97"/>
  <c r="AI62" s="1"/>
  <c r="AK62" s="1"/>
  <c r="BC98"/>
  <c r="AI63" s="1"/>
  <c r="AK63" s="1"/>
  <c r="BC99"/>
  <c r="AI64" s="1"/>
  <c r="AK64" s="1"/>
  <c r="BC100"/>
  <c r="AI65" s="1"/>
  <c r="AK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AT43" s="1"/>
  <c r="BK79"/>
  <c r="AN44" s="1"/>
  <c r="AT44" s="1"/>
  <c r="L5" s="1"/>
  <c r="BK80"/>
  <c r="AN45" s="1"/>
  <c r="BK81"/>
  <c r="AN46" s="1"/>
  <c r="AT46" s="1"/>
  <c r="L7" s="1"/>
  <c r="BK82"/>
  <c r="AN47" s="1"/>
  <c r="AT47" s="1"/>
  <c r="L8" s="1"/>
  <c r="BK83"/>
  <c r="AN48" s="1"/>
  <c r="AT48" s="1"/>
  <c r="L9" s="1"/>
  <c r="BK84"/>
  <c r="AN49" s="1"/>
  <c r="AT49" s="1"/>
  <c r="L10" s="1"/>
  <c r="BK85"/>
  <c r="AN50" s="1"/>
  <c r="AT50" s="1"/>
  <c r="L11" s="1"/>
  <c r="BK86"/>
  <c r="AN51" s="1"/>
  <c r="AT51" s="1"/>
  <c r="L12" s="1"/>
  <c r="BK87"/>
  <c r="AN52" s="1"/>
  <c r="AT52" s="1"/>
  <c r="L13" s="1"/>
  <c r="BK88"/>
  <c r="AN53" s="1"/>
  <c r="AT53" s="1"/>
  <c r="L14" s="1"/>
  <c r="BK89"/>
  <c r="AN54" s="1"/>
  <c r="AT54" s="1"/>
  <c r="L15" s="1"/>
  <c r="BK90"/>
  <c r="AN55" s="1"/>
  <c r="AT55" s="1"/>
  <c r="L16" s="1"/>
  <c r="BK91"/>
  <c r="AN56" s="1"/>
  <c r="AT56" s="1"/>
  <c r="L17" s="1"/>
  <c r="BK92"/>
  <c r="AN57" s="1"/>
  <c r="AT57" s="1"/>
  <c r="L18" s="1"/>
  <c r="BK93"/>
  <c r="AN58" s="1"/>
  <c r="AT58" s="1"/>
  <c r="L19" s="1"/>
  <c r="BK94"/>
  <c r="AN59" s="1"/>
  <c r="AT59" s="1"/>
  <c r="L20" s="1"/>
  <c r="BK95"/>
  <c r="AN60" s="1"/>
  <c r="AT60" s="1"/>
  <c r="L21" s="1"/>
  <c r="BK96"/>
  <c r="AN61" s="1"/>
  <c r="AT61" s="1"/>
  <c r="L22" s="1"/>
  <c r="BK97"/>
  <c r="AN62" s="1"/>
  <c r="AT62" s="1"/>
  <c r="L23" s="1"/>
  <c r="BK98"/>
  <c r="AN63" s="1"/>
  <c r="AT63" s="1"/>
  <c r="L24" s="1"/>
  <c r="BK99"/>
  <c r="AN64" s="1"/>
  <c r="AT64" s="1"/>
  <c r="L25" s="1"/>
  <c r="BK100"/>
  <c r="AN65" s="1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U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AP72" l="1"/>
  <c r="AT45"/>
  <c r="L6" s="1"/>
  <c r="AM102"/>
  <c r="O91"/>
  <c r="O87"/>
  <c r="AN72"/>
  <c r="AD43"/>
  <c r="AF72" s="1"/>
  <c r="AU102"/>
  <c r="W102"/>
  <c r="J43"/>
  <c r="P43" s="1"/>
  <c r="F4" s="1"/>
  <c r="BD72"/>
  <c r="N33" s="1"/>
  <c r="N35" s="1"/>
  <c r="BH72"/>
  <c r="BC72"/>
  <c r="BK102"/>
  <c r="AI53"/>
  <c r="AK53" s="1"/>
  <c r="AO53" s="1"/>
  <c r="K14" s="1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65"/>
  <c r="J26" s="1"/>
  <c r="AJ60"/>
  <c r="J21" s="1"/>
  <c r="AJ57"/>
  <c r="J18" s="1"/>
  <c r="AJ55"/>
  <c r="J16" s="1"/>
  <c r="AJ51"/>
  <c r="J12" s="1"/>
  <c r="AJ48"/>
  <c r="J9" s="1"/>
  <c r="AE49"/>
  <c r="I10" s="1"/>
  <c r="AE44"/>
  <c r="I5" s="1"/>
  <c r="Y43"/>
  <c r="AA72" s="1"/>
  <c r="O99"/>
  <c r="AJ43" l="1"/>
  <c r="J4" s="1"/>
  <c r="AJ53"/>
  <c r="J14" s="1"/>
  <c r="O102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<sst xmlns="http://schemas.openxmlformats.org/spreadsheetml/2006/main" count="879" uniqueCount="107">
  <si>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</si>
  <si>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</si>
  <si>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</si>
  <si>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</si>
  <si>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</si>
  <si>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</si>
  <si>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</si>
  <si>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</si>
  <si>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</si>
  <si>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</si>
  <si>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</si>
  <si>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</si>
  <si>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</si>
  <si>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</si>
  <si>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</si>
  <si>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</si>
  <si>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</si>
  <si>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</si>
  <si>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</si>
  <si>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</si>
  <si>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</si>
  <si>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</si>
  <si>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</si>
  <si>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</si>
  <si>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</si>
  <si>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</si>
  <si>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</si>
  <si>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</si>
  <si>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</si>
  <si>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</si>
  <si>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</si>
  <si>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</si>
  <si>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</si>
  <si>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</si>
  <si>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</si>
  <si>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</si>
  <si>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</si>
  <si>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</si>
  <si>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</si>
  <si>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</si>
  <si>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</si>
  <si>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</si>
  <si>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</si>
  <si>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</si>
  <si>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</si>
  <si>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</si>
  <si>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</si>
  <si>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</si>
  <si>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</si>
  <si>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</si>
  <si>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</si>
  <si>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</si>
  <si>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</si>
  <si>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</si>
  <si>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</si>
  <si>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</si>
  <si>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</si>
  <si>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</si>
  <si>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</si>
  <si>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</si>
  <si>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</si>
  <si>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</si>
  <si>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</si>
  <si>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</si>
  <si>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</si>
  <si>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</si>
  <si>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</si>
  <si>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</si>
  <si>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</si>
  <si>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</si>
  <si>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</si>
  <si>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</si>
  <si>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</si>
  <si>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</si>
  <si>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</si>
  <si>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</si>
  <si>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</si>
  <si>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</si>
  <si>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</si>
  <si>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</si>
  <si>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</si>
  <si>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</si>
  <si>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</si>
  <si>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</si>
  <si>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</si>
  <si>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</si>
  <si>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</si>
  <si>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</si>
  <si>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</si>
  <si>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</si>
  <si>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</si>
  <si>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</si>
  <si>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</si>
  <si>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</si>
  <si>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</si>
  <si>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</si>
  <si>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</si>
  <si>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</si>
  <si>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marmellate monodose</t>
  </si>
  <si>
    <t>MESI</t>
  </si>
  <si>
    <t>GIACENZA</t>
  </si>
  <si>
    <t>G. MEDIA</t>
  </si>
  <si>
    <r>
      <rPr>
        <b/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Calibri"/>
        <family val="2"/>
        <scheme val="minor"/>
      </rPr>
      <t>MEDIA</t>
    </r>
  </si>
  <si>
    <t>GIACENZA 2015</t>
  </si>
  <si>
    <t>GIACENZA 2016</t>
  </si>
  <si>
    <t>giac. 30 giu</t>
  </si>
  <si>
    <t>giac. 30 set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</si>
</sst>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5" fillId="0" borderId="34" xfId="0" applyNumberFormat="1" applyFont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2015-2016'!$B$3</c:f>
              <c:strCache>
                <c:ptCount val="1"/>
                <c:pt idx="0">
                  <c:v>GIACENZA 2015</c:v>
                </c:pt>
              </c:strCache>
            </c:strRef>
          </c:tx>
          <c:marker>
            <c:symbol val="none"/>
          </c:marker>
          <c:cat>
            <c:strRef>
              <c:f>'Giacenza 2015-2016'!$A$4:$A$15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2015-2016'!$B$4:$B$15</c:f>
              <c:numCache>
                <c:formatCode>General</c:formatCode>
                <c:ptCount val="12"/>
                <c:pt idx="0">
                  <c:v>2288.4173604060911</c:v>
                </c:pt>
                <c:pt idx="1">
                  <c:v>2080.3891878172594</c:v>
                </c:pt>
                <c:pt idx="2">
                  <c:v>2048.5672081218272</c:v>
                </c:pt>
                <c:pt idx="3">
                  <c:v>2357.1413705583759</c:v>
                </c:pt>
                <c:pt idx="4">
                  <c:v>2630.44</c:v>
                </c:pt>
                <c:pt idx="5">
                  <c:v>2149.645</c:v>
                </c:pt>
                <c:pt idx="6">
                  <c:v>1941.13</c:v>
                </c:pt>
                <c:pt idx="7">
                  <c:v>2057.6549999999997</c:v>
                </c:pt>
                <c:pt idx="8">
                  <c:v>1752.66</c:v>
                </c:pt>
                <c:pt idx="9">
                  <c:v>2195.9850000000001</c:v>
                </c:pt>
                <c:pt idx="10">
                  <c:v>2753.19</c:v>
                </c:pt>
                <c:pt idx="11">
                  <c:v>3420</c:v>
                </c:pt>
              </c:numCache>
            </c:numRef>
          </c:val>
        </c:ser>
        <c:marker val="1"/>
        <c:axId val="81354752"/>
        <c:axId val="81356288"/>
      </c:lineChart>
      <c:catAx>
        <c:axId val="8135475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1356288"/>
        <c:crosses val="autoZero"/>
        <c:auto val="1"/>
        <c:lblAlgn val="ctr"/>
        <c:lblOffset val="100"/>
      </c:catAx>
      <c:valAx>
        <c:axId val="81356288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81354752"/>
        <c:crosses val="autoZero"/>
        <c:crossBetween val="midCat"/>
        <c:majorUnit val="1000"/>
        <c:minorUnit val="500"/>
      </c:valAx>
    </c:plotArea>
    <c:legend>
      <c:legendPos val="t"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2015-2016'!$A$23:$A$34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2015-2016'!$B$23:$B$34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</c:numCache>
            </c:numRef>
          </c:val>
        </c:ser>
        <c:marker val="1"/>
        <c:axId val="81367808"/>
        <c:axId val="81369344"/>
      </c:lineChart>
      <c:catAx>
        <c:axId val="813678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1369344"/>
        <c:crosses val="autoZero"/>
        <c:auto val="1"/>
        <c:lblAlgn val="ctr"/>
        <c:lblOffset val="100"/>
      </c:catAx>
      <c:valAx>
        <c:axId val="81369344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crossAx val="81367808"/>
        <c:crosses val="autoZero"/>
        <c:crossBetween val="midCat"/>
        <c:majorUnit val="1000"/>
        <c:minorUnit val="500"/>
      </c:valAx>
    </c:plotArea>
    <c:legend>
      <c:legendPos val="t"/>
    </c:legend>
    <c:plotVisOnly val="1"/>
  </c:chart>
  <c:printSettings>
    <c:headerFooter/>
    <c:pageMargins b="0.74803149606299479" l="0.70866141732283772" r="0.70866141732283772" t="0.74803149606299479" header="0.31496062992126239" footer="0.31496062992126239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pane xSplit="2550" activePane="topRight"/>
      <selection activeCell="A71" sqref="A71"/>
      <selection pane="topRight" activeCell="N34" sqref="N34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4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42704</v>
      </c>
      <c r="S1" s="100"/>
      <c r="T1" s="101"/>
    </row>
    <row r="2" spans="1:24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3" t="s">
        <v>97</v>
      </c>
      <c r="R2" s="115">
        <f>B72</f>
        <v>3420</v>
      </c>
      <c r="S2" s="115"/>
      <c r="T2" s="116"/>
    </row>
    <row r="3" spans="1:24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5">
        <v>13077.46</v>
      </c>
      <c r="S3" s="115"/>
      <c r="T3" s="116"/>
      <c r="W3" s="1"/>
    </row>
    <row r="4" spans="1:24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213.49999999999997</v>
      </c>
      <c r="F4" s="31">
        <f t="shared" ref="F4:F32" si="2">P43</f>
        <v>94.56</v>
      </c>
      <c r="G4" s="31">
        <f>U43</f>
        <v>266.55999999999995</v>
      </c>
      <c r="H4" s="31">
        <f>Z43</f>
        <v>99.399999999999991</v>
      </c>
      <c r="I4" s="31">
        <f>AE43</f>
        <v>91</v>
      </c>
      <c r="J4" s="31">
        <f>AJ43</f>
        <v>35.699999999999989</v>
      </c>
      <c r="K4" s="31">
        <f>AO43</f>
        <v>63.000000000000007</v>
      </c>
      <c r="L4" s="31">
        <f>AT43</f>
        <v>18.200000000000003</v>
      </c>
      <c r="M4" s="31">
        <f>AY43</f>
        <v>97.739999999999981</v>
      </c>
      <c r="N4" s="31">
        <f>BD43</f>
        <v>104.99999999999999</v>
      </c>
      <c r="O4" s="31">
        <f>BI43</f>
        <v>0</v>
      </c>
      <c r="Q4" s="106" t="s">
        <v>89</v>
      </c>
      <c r="R4" s="115">
        <v>9071.9959999999992</v>
      </c>
      <c r="S4" s="115"/>
      <c r="T4" s="116"/>
      <c r="W4" s="1"/>
      <c r="X4" s="1"/>
    </row>
    <row r="5" spans="1:24" ht="15.75">
      <c r="A5" s="50" t="s">
        <v>49</v>
      </c>
      <c r="B5" s="36"/>
      <c r="C5" s="37"/>
      <c r="D5" s="32">
        <f t="shared" si="0"/>
        <v>408.5</v>
      </c>
      <c r="E5" s="32">
        <f t="shared" si="1"/>
        <v>548.52</v>
      </c>
      <c r="F5" s="32">
        <f t="shared" si="2"/>
        <v>1028</v>
      </c>
      <c r="G5" s="32">
        <f>U44</f>
        <v>640.20000000000005</v>
      </c>
      <c r="H5" s="32">
        <f>Z44</f>
        <v>628.20000000000005</v>
      </c>
      <c r="I5" s="32">
        <f>AE44</f>
        <v>741.94999999999982</v>
      </c>
      <c r="J5" s="32">
        <f>AJ44</f>
        <v>548</v>
      </c>
      <c r="K5" s="32">
        <f>AO44</f>
        <v>322.91999999999996</v>
      </c>
      <c r="L5" s="32">
        <f>AT44</f>
        <v>284</v>
      </c>
      <c r="M5" s="32">
        <f>AY44</f>
        <v>305.79999999999995</v>
      </c>
      <c r="N5" s="32">
        <f>BD44</f>
        <v>776.5</v>
      </c>
      <c r="O5" s="32">
        <f>BI44</f>
        <v>0</v>
      </c>
      <c r="P5" s="8"/>
      <c r="Q5" s="106" t="s">
        <v>90</v>
      </c>
      <c r="R5" s="115">
        <v>6423.82</v>
      </c>
      <c r="S5" s="115"/>
      <c r="T5" s="116"/>
    </row>
    <row r="6" spans="1:24" ht="15.75">
      <c r="A6" s="50" t="s">
        <v>8</v>
      </c>
      <c r="B6" s="36"/>
      <c r="C6" s="37"/>
      <c r="D6" s="32">
        <f t="shared" si="0"/>
        <v>476.02</v>
      </c>
      <c r="E6" s="32">
        <f t="shared" si="1"/>
        <v>652.49</v>
      </c>
      <c r="F6" s="32">
        <f t="shared" si="2"/>
        <v>311.66999999999996</v>
      </c>
      <c r="G6" s="32">
        <f t="shared" ref="G6:G32" si="3">U45</f>
        <v>406.35</v>
      </c>
      <c r="H6" s="32">
        <f t="shared" ref="H6:H32" si="4">Z45</f>
        <v>551.76</v>
      </c>
      <c r="I6" s="32">
        <f t="shared" ref="I6:I33" si="5">AE45</f>
        <v>528</v>
      </c>
      <c r="J6" s="32">
        <f t="shared" ref="J6:J32" si="6">AJ45</f>
        <v>484</v>
      </c>
      <c r="K6" s="32">
        <f t="shared" ref="K6:K32" si="7">AO45</f>
        <v>395</v>
      </c>
      <c r="L6" s="32">
        <f t="shared" ref="L6:L33" si="8">AT45</f>
        <v>539.5</v>
      </c>
      <c r="M6" s="32">
        <f t="shared" ref="M6:M33" si="9">AY45</f>
        <v>163</v>
      </c>
      <c r="N6" s="32">
        <f t="shared" ref="N6:N33" si="10">BD45</f>
        <v>103</v>
      </c>
      <c r="O6" s="32">
        <f t="shared" ref="O6:O33" si="11">BI45</f>
        <v>0</v>
      </c>
      <c r="P6" s="7"/>
      <c r="Q6" s="106" t="s">
        <v>91</v>
      </c>
      <c r="R6" s="115">
        <f>SUM(R2:R5)</f>
        <v>31993.275999999998</v>
      </c>
      <c r="S6" s="115"/>
      <c r="T6" s="116"/>
    </row>
    <row r="7" spans="1:24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14.4</v>
      </c>
      <c r="H7" s="32">
        <f t="shared" si="4"/>
        <v>0</v>
      </c>
      <c r="I7" s="32">
        <f t="shared" si="5"/>
        <v>-67.849999999999994</v>
      </c>
      <c r="J7" s="32">
        <f t="shared" si="6"/>
        <v>124.66</v>
      </c>
      <c r="K7" s="32">
        <f t="shared" si="7"/>
        <v>31.450000000000003</v>
      </c>
      <c r="L7" s="32">
        <f t="shared" si="8"/>
        <v>33.13000000000001</v>
      </c>
      <c r="M7" s="32">
        <f t="shared" si="9"/>
        <v>42.959999999999994</v>
      </c>
      <c r="N7" s="32">
        <f t="shared" si="10"/>
        <v>12</v>
      </c>
      <c r="O7" s="32">
        <f t="shared" si="11"/>
        <v>0</v>
      </c>
      <c r="P7" s="7"/>
      <c r="Q7" s="106"/>
      <c r="R7" s="115"/>
      <c r="S7" s="115"/>
      <c r="T7" s="116"/>
    </row>
    <row r="8" spans="1:24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5">
        <f>P33</f>
        <v>31110.487999999998</v>
      </c>
      <c r="S8" s="115"/>
      <c r="T8" s="116"/>
    </row>
    <row r="9" spans="1:24" ht="15.75">
      <c r="A9" s="50" t="s">
        <v>11</v>
      </c>
      <c r="B9" s="36"/>
      <c r="C9" s="37"/>
      <c r="D9" s="32">
        <f t="shared" si="0"/>
        <v>182</v>
      </c>
      <c r="E9" s="32">
        <f t="shared" si="1"/>
        <v>272</v>
      </c>
      <c r="F9" s="32">
        <f t="shared" si="2"/>
        <v>265</v>
      </c>
      <c r="G9" s="32">
        <f t="shared" si="3"/>
        <v>398</v>
      </c>
      <c r="H9" s="32">
        <f t="shared" si="4"/>
        <v>335</v>
      </c>
      <c r="I9" s="32">
        <f t="shared" si="5"/>
        <v>326</v>
      </c>
      <c r="J9" s="32">
        <f t="shared" si="6"/>
        <v>180</v>
      </c>
      <c r="K9" s="32">
        <f t="shared" si="7"/>
        <v>95</v>
      </c>
      <c r="L9" s="32">
        <f t="shared" si="8"/>
        <v>21</v>
      </c>
      <c r="M9" s="32">
        <f t="shared" si="9"/>
        <v>59</v>
      </c>
      <c r="N9" s="32">
        <f t="shared" si="10"/>
        <v>103</v>
      </c>
      <c r="O9" s="32">
        <f t="shared" si="11"/>
        <v>0</v>
      </c>
      <c r="P9" s="7"/>
      <c r="Q9" s="106"/>
      <c r="R9" s="115"/>
      <c r="S9" s="115" t="s">
        <v>106</v>
      </c>
      <c r="T9" s="116" t="s">
        <v>94</v>
      </c>
    </row>
    <row r="10" spans="1:24" ht="15.75">
      <c r="A10" s="50" t="s">
        <v>12</v>
      </c>
      <c r="B10" s="36"/>
      <c r="C10" s="37"/>
      <c r="D10" s="32">
        <f t="shared" si="0"/>
        <v>60</v>
      </c>
      <c r="E10" s="32">
        <f t="shared" si="1"/>
        <v>59</v>
      </c>
      <c r="F10" s="32">
        <f t="shared" si="2"/>
        <v>162</v>
      </c>
      <c r="G10" s="32">
        <f t="shared" si="3"/>
        <v>181</v>
      </c>
      <c r="H10" s="32">
        <f t="shared" si="4"/>
        <v>113</v>
      </c>
      <c r="I10" s="32">
        <f t="shared" si="5"/>
        <v>194</v>
      </c>
      <c r="J10" s="32">
        <f t="shared" si="6"/>
        <v>105</v>
      </c>
      <c r="K10" s="32">
        <f t="shared" si="7"/>
        <v>62</v>
      </c>
      <c r="L10" s="32">
        <f t="shared" si="8"/>
        <v>45</v>
      </c>
      <c r="M10" s="32">
        <f t="shared" si="9"/>
        <v>44</v>
      </c>
      <c r="N10" s="32">
        <f t="shared" si="10"/>
        <v>119</v>
      </c>
      <c r="O10" s="32">
        <f t="shared" si="11"/>
        <v>0</v>
      </c>
      <c r="P10" s="8"/>
      <c r="Q10" s="107" t="s">
        <v>93</v>
      </c>
      <c r="R10" s="117">
        <f>R6-R8</f>
        <v>882.78800000000047</v>
      </c>
      <c r="S10" s="117">
        <f>CI102</f>
        <v>882.78999999999974</v>
      </c>
      <c r="T10" s="118">
        <f>S10-R10</f>
        <v>1.9999999992705852E-3</v>
      </c>
    </row>
    <row r="11" spans="1:24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98.99</v>
      </c>
      <c r="F11" s="32">
        <f t="shared" si="2"/>
        <v>88.4</v>
      </c>
      <c r="G11" s="32">
        <f t="shared" si="3"/>
        <v>60.8</v>
      </c>
      <c r="H11" s="32">
        <f t="shared" si="4"/>
        <v>-21.200000000000003</v>
      </c>
      <c r="I11" s="32">
        <f t="shared" si="5"/>
        <v>134.39999999999998</v>
      </c>
      <c r="J11" s="32">
        <f t="shared" si="6"/>
        <v>109.6</v>
      </c>
      <c r="K11" s="32">
        <f t="shared" si="7"/>
        <v>-21.600000000000009</v>
      </c>
      <c r="L11" s="32">
        <f t="shared" si="8"/>
        <v>77.599999999999994</v>
      </c>
      <c r="M11" s="32">
        <f t="shared" si="9"/>
        <v>66.400000000000034</v>
      </c>
      <c r="N11" s="32">
        <f t="shared" si="10"/>
        <v>21.19999999999996</v>
      </c>
      <c r="O11" s="32">
        <f t="shared" si="11"/>
        <v>0</v>
      </c>
      <c r="P11" s="7"/>
    </row>
    <row r="12" spans="1:24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255.54000000000002</v>
      </c>
      <c r="F12" s="32">
        <f t="shared" si="2"/>
        <v>100.84</v>
      </c>
      <c r="G12" s="32">
        <f t="shared" si="3"/>
        <v>22.4</v>
      </c>
      <c r="H12" s="32">
        <f t="shared" si="4"/>
        <v>102</v>
      </c>
      <c r="I12" s="32">
        <f t="shared" si="5"/>
        <v>151.80000000000001</v>
      </c>
      <c r="J12" s="32">
        <f t="shared" si="6"/>
        <v>200.5</v>
      </c>
      <c r="K12" s="32">
        <f t="shared" si="7"/>
        <v>140.79999999999998</v>
      </c>
      <c r="L12" s="32">
        <f t="shared" si="8"/>
        <v>244.29999999999998</v>
      </c>
      <c r="M12" s="32">
        <f t="shared" si="9"/>
        <v>172.60000000000002</v>
      </c>
      <c r="N12" s="32">
        <f t="shared" si="10"/>
        <v>325.7</v>
      </c>
      <c r="O12" s="32">
        <f t="shared" si="11"/>
        <v>0</v>
      </c>
      <c r="P12" s="7"/>
    </row>
    <row r="13" spans="1:24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273.99999999999989</v>
      </c>
      <c r="F13" s="32">
        <f t="shared" si="2"/>
        <v>676.96000000000015</v>
      </c>
      <c r="G13" s="32">
        <f t="shared" si="3"/>
        <v>295.03999999999996</v>
      </c>
      <c r="H13" s="32">
        <f t="shared" si="4"/>
        <v>438.4</v>
      </c>
      <c r="I13" s="32">
        <f t="shared" si="5"/>
        <v>309.86</v>
      </c>
      <c r="J13" s="32">
        <f t="shared" si="6"/>
        <v>-5.1999999999999886</v>
      </c>
      <c r="K13" s="32">
        <f t="shared" si="7"/>
        <v>221.2</v>
      </c>
      <c r="L13" s="32">
        <f t="shared" si="8"/>
        <v>86.800000000000011</v>
      </c>
      <c r="M13" s="32">
        <f t="shared" si="9"/>
        <v>60.000000000000014</v>
      </c>
      <c r="N13" s="32">
        <f t="shared" si="10"/>
        <v>102.40000000000002</v>
      </c>
      <c r="O13" s="32">
        <f t="shared" si="11"/>
        <v>0</v>
      </c>
      <c r="P13" s="7"/>
    </row>
    <row r="14" spans="1:24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44.19</v>
      </c>
      <c r="G14" s="32">
        <f t="shared" si="3"/>
        <v>0</v>
      </c>
      <c r="H14" s="32">
        <f t="shared" si="4"/>
        <v>-210.20000000000002</v>
      </c>
      <c r="I14" s="32">
        <f t="shared" si="5"/>
        <v>230.20000000000002</v>
      </c>
      <c r="J14" s="32">
        <f t="shared" si="6"/>
        <v>25.25</v>
      </c>
      <c r="K14" s="32">
        <f t="shared" si="7"/>
        <v>30.6</v>
      </c>
      <c r="L14" s="32">
        <f t="shared" si="8"/>
        <v>0</v>
      </c>
      <c r="M14" s="32">
        <f t="shared" si="9"/>
        <v>48.748000000000005</v>
      </c>
      <c r="N14" s="32">
        <f t="shared" si="10"/>
        <v>0</v>
      </c>
      <c r="O14" s="32">
        <f t="shared" si="11"/>
        <v>0</v>
      </c>
      <c r="P14" s="7"/>
    </row>
    <row r="15" spans="1:24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34.72</v>
      </c>
      <c r="F15" s="32">
        <f t="shared" si="2"/>
        <v>57.760000000000005</v>
      </c>
      <c r="G15" s="32">
        <f t="shared" si="3"/>
        <v>-34.56</v>
      </c>
      <c r="H15" s="32">
        <f t="shared" si="4"/>
        <v>40.480000000000004</v>
      </c>
      <c r="I15" s="32">
        <f t="shared" si="5"/>
        <v>13.920000000000009</v>
      </c>
      <c r="J15" s="32">
        <f t="shared" si="6"/>
        <v>1.4399999999999977</v>
      </c>
      <c r="K15" s="32">
        <f t="shared" si="7"/>
        <v>19.84</v>
      </c>
      <c r="L15" s="32">
        <f t="shared" si="8"/>
        <v>26.400000000000006</v>
      </c>
      <c r="M15" s="32">
        <f t="shared" si="9"/>
        <v>4.6400000000000006</v>
      </c>
      <c r="N15" s="32">
        <f t="shared" si="10"/>
        <v>10.719999999999999</v>
      </c>
      <c r="O15" s="32">
        <f t="shared" si="11"/>
        <v>0</v>
      </c>
      <c r="P15" s="7"/>
    </row>
    <row r="16" spans="1:24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3</v>
      </c>
      <c r="F16" s="32">
        <f t="shared" si="2"/>
        <v>-27.96</v>
      </c>
      <c r="G16" s="32">
        <f t="shared" si="3"/>
        <v>42.96</v>
      </c>
      <c r="H16" s="32">
        <f t="shared" si="4"/>
        <v>20.76</v>
      </c>
      <c r="I16" s="32">
        <f t="shared" si="5"/>
        <v>23.159999999999997</v>
      </c>
      <c r="J16" s="32">
        <f t="shared" si="6"/>
        <v>22.2</v>
      </c>
      <c r="K16" s="32">
        <f t="shared" si="7"/>
        <v>27.36</v>
      </c>
      <c r="L16" s="32">
        <f t="shared" si="8"/>
        <v>11.280000000000001</v>
      </c>
      <c r="M16" s="32">
        <f t="shared" si="9"/>
        <v>45.72</v>
      </c>
      <c r="N16" s="32">
        <f t="shared" si="10"/>
        <v>26.28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26.879999999999995</v>
      </c>
      <c r="F17" s="32">
        <f t="shared" si="2"/>
        <v>315.12399999999991</v>
      </c>
      <c r="G17" s="32">
        <f t="shared" si="3"/>
        <v>104.79600000000001</v>
      </c>
      <c r="H17" s="32">
        <f t="shared" si="4"/>
        <v>46</v>
      </c>
      <c r="I17" s="32">
        <f t="shared" si="5"/>
        <v>5.1999999999999957</v>
      </c>
      <c r="J17" s="32">
        <f t="shared" si="6"/>
        <v>32</v>
      </c>
      <c r="K17" s="32">
        <f t="shared" si="7"/>
        <v>28.8</v>
      </c>
      <c r="L17" s="32">
        <f t="shared" si="8"/>
        <v>10.400000000000002</v>
      </c>
      <c r="M17" s="32">
        <f t="shared" si="9"/>
        <v>14.4</v>
      </c>
      <c r="N17" s="32">
        <f t="shared" si="10"/>
        <v>12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78</v>
      </c>
      <c r="F18" s="32">
        <f t="shared" si="2"/>
        <v>35</v>
      </c>
      <c r="G18" s="32">
        <f t="shared" si="3"/>
        <v>2</v>
      </c>
      <c r="H18" s="32">
        <f t="shared" si="4"/>
        <v>7</v>
      </c>
      <c r="I18" s="32">
        <f t="shared" si="5"/>
        <v>4</v>
      </c>
      <c r="J18" s="32">
        <f t="shared" si="6"/>
        <v>4</v>
      </c>
      <c r="K18" s="32">
        <f t="shared" si="7"/>
        <v>8</v>
      </c>
      <c r="L18" s="32">
        <f t="shared" si="8"/>
        <v>32</v>
      </c>
      <c r="M18" s="32">
        <f t="shared" si="9"/>
        <v>13</v>
      </c>
      <c r="N18" s="32">
        <f t="shared" si="10"/>
        <v>31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11</v>
      </c>
      <c r="F19" s="32">
        <f t="shared" si="2"/>
        <v>14</v>
      </c>
      <c r="G19" s="32">
        <f t="shared" si="3"/>
        <v>10</v>
      </c>
      <c r="H19" s="32">
        <f t="shared" si="4"/>
        <v>44</v>
      </c>
      <c r="I19" s="32">
        <f t="shared" si="5"/>
        <v>160</v>
      </c>
      <c r="J19" s="32">
        <f t="shared" si="6"/>
        <v>121</v>
      </c>
      <c r="K19" s="32">
        <f t="shared" si="7"/>
        <v>78</v>
      </c>
      <c r="L19" s="32">
        <f t="shared" si="8"/>
        <v>13</v>
      </c>
      <c r="M19" s="32">
        <f t="shared" si="9"/>
        <v>1</v>
      </c>
      <c r="N19" s="32">
        <f t="shared" si="10"/>
        <v>29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1</v>
      </c>
      <c r="F20" s="32">
        <f t="shared" si="2"/>
        <v>7</v>
      </c>
      <c r="G20" s="32">
        <f t="shared" si="3"/>
        <v>67</v>
      </c>
      <c r="H20" s="32">
        <f t="shared" si="4"/>
        <v>39</v>
      </c>
      <c r="I20" s="32">
        <f t="shared" si="5"/>
        <v>61</v>
      </c>
      <c r="J20" s="32">
        <f t="shared" si="6"/>
        <v>61</v>
      </c>
      <c r="K20" s="32">
        <f t="shared" si="7"/>
        <v>22</v>
      </c>
      <c r="L20" s="32">
        <f t="shared" si="8"/>
        <v>30</v>
      </c>
      <c r="M20" s="32">
        <f t="shared" si="9"/>
        <v>86</v>
      </c>
      <c r="N20" s="32">
        <f t="shared" si="10"/>
        <v>115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0.75</v>
      </c>
      <c r="F21" s="32">
        <f t="shared" si="2"/>
        <v>31.625</v>
      </c>
      <c r="G21" s="32">
        <f t="shared" si="3"/>
        <v>45</v>
      </c>
      <c r="H21" s="32">
        <f t="shared" si="4"/>
        <v>24.25</v>
      </c>
      <c r="I21" s="32">
        <f t="shared" si="5"/>
        <v>19.375</v>
      </c>
      <c r="J21" s="32">
        <f t="shared" si="6"/>
        <v>10</v>
      </c>
      <c r="K21" s="32">
        <f t="shared" si="7"/>
        <v>8.125</v>
      </c>
      <c r="L21" s="32">
        <f t="shared" si="8"/>
        <v>8</v>
      </c>
      <c r="M21" s="32">
        <f t="shared" si="9"/>
        <v>6.5</v>
      </c>
      <c r="N21" s="32">
        <f t="shared" si="10"/>
        <v>154.125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38.44</v>
      </c>
      <c r="F22" s="32">
        <f t="shared" si="2"/>
        <v>12.399999999999999</v>
      </c>
      <c r="G22" s="32">
        <f t="shared" si="3"/>
        <v>20.400000000000002</v>
      </c>
      <c r="H22" s="32">
        <f t="shared" si="4"/>
        <v>42.6</v>
      </c>
      <c r="I22" s="32">
        <f t="shared" si="5"/>
        <v>63.399999999999991</v>
      </c>
      <c r="J22" s="32">
        <f t="shared" si="6"/>
        <v>87.199999999999989</v>
      </c>
      <c r="K22" s="32">
        <f t="shared" si="7"/>
        <v>42.999999999999993</v>
      </c>
      <c r="L22" s="32">
        <f t="shared" si="8"/>
        <v>95.8</v>
      </c>
      <c r="M22" s="32">
        <f t="shared" si="9"/>
        <v>53</v>
      </c>
      <c r="N22" s="32">
        <f t="shared" si="10"/>
        <v>77.399999999999991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0.88</v>
      </c>
      <c r="F23" s="32">
        <f t="shared" si="2"/>
        <v>3.3</v>
      </c>
      <c r="G23" s="32">
        <f t="shared" si="3"/>
        <v>2.8807106598984773</v>
      </c>
      <c r="H23" s="32">
        <f t="shared" si="4"/>
        <v>2.6192893401015227</v>
      </c>
      <c r="I23" s="32">
        <f t="shared" si="5"/>
        <v>9.68</v>
      </c>
      <c r="J23" s="32">
        <f t="shared" si="6"/>
        <v>7.7</v>
      </c>
      <c r="K23" s="32">
        <f t="shared" si="7"/>
        <v>-0.15999999999999992</v>
      </c>
      <c r="L23" s="32">
        <f t="shared" si="8"/>
        <v>3.3200000000000003</v>
      </c>
      <c r="M23" s="32">
        <f t="shared" si="9"/>
        <v>7.66</v>
      </c>
      <c r="N23" s="32">
        <f t="shared" si="10"/>
        <v>2.42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56.59</v>
      </c>
      <c r="F24" s="32">
        <f t="shared" si="2"/>
        <v>150.76</v>
      </c>
      <c r="G24" s="32">
        <f t="shared" si="3"/>
        <v>106.36</v>
      </c>
      <c r="H24" s="32">
        <f t="shared" si="4"/>
        <v>114.37</v>
      </c>
      <c r="I24" s="32">
        <f t="shared" si="5"/>
        <v>83.85</v>
      </c>
      <c r="J24" s="32">
        <f t="shared" si="6"/>
        <v>86.2</v>
      </c>
      <c r="K24" s="32">
        <f t="shared" si="7"/>
        <v>57.96</v>
      </c>
      <c r="L24" s="32">
        <f t="shared" si="8"/>
        <v>121.73</v>
      </c>
      <c r="M24" s="32">
        <f t="shared" si="9"/>
        <v>98.42</v>
      </c>
      <c r="N24" s="32">
        <f t="shared" si="10"/>
        <v>201.91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3.5999999999999996</v>
      </c>
      <c r="F25" s="32">
        <f t="shared" si="2"/>
        <v>1.5</v>
      </c>
      <c r="G25" s="32">
        <f t="shared" si="3"/>
        <v>-0.5</v>
      </c>
      <c r="H25" s="32">
        <f t="shared" si="4"/>
        <v>-1.5</v>
      </c>
      <c r="I25" s="32">
        <f t="shared" si="5"/>
        <v>3.5</v>
      </c>
      <c r="J25" s="32">
        <f t="shared" si="6"/>
        <v>-2.5</v>
      </c>
      <c r="K25" s="32">
        <f t="shared" si="7"/>
        <v>0.5</v>
      </c>
      <c r="L25" s="32">
        <f t="shared" si="8"/>
        <v>0.25</v>
      </c>
      <c r="M25" s="32">
        <f t="shared" si="9"/>
        <v>-1.75</v>
      </c>
      <c r="N25" s="32">
        <f t="shared" si="10"/>
        <v>17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37.669999999999995</v>
      </c>
      <c r="F26" s="32">
        <f t="shared" si="2"/>
        <v>40.89</v>
      </c>
      <c r="G26" s="32">
        <f t="shared" si="3"/>
        <v>81.96</v>
      </c>
      <c r="H26" s="32">
        <f t="shared" si="4"/>
        <v>11.31</v>
      </c>
      <c r="I26" s="32">
        <f t="shared" si="5"/>
        <v>62.16</v>
      </c>
      <c r="J26" s="32">
        <f t="shared" si="6"/>
        <v>1.169999999999999</v>
      </c>
      <c r="K26" s="32">
        <f t="shared" si="7"/>
        <v>12.09</v>
      </c>
      <c r="L26" s="32">
        <f t="shared" si="8"/>
        <v>82.390000000000015</v>
      </c>
      <c r="M26" s="32">
        <f t="shared" si="9"/>
        <v>35.880000000000003</v>
      </c>
      <c r="N26" s="32">
        <f t="shared" si="10"/>
        <v>24.18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48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28.8</v>
      </c>
      <c r="F29" s="32">
        <f t="shared" si="2"/>
        <v>56.16</v>
      </c>
      <c r="G29" s="32">
        <f t="shared" si="3"/>
        <v>51.9</v>
      </c>
      <c r="H29" s="32">
        <f t="shared" si="4"/>
        <v>42.84</v>
      </c>
      <c r="I29" s="32">
        <f t="shared" si="5"/>
        <v>30</v>
      </c>
      <c r="J29" s="32">
        <f t="shared" si="6"/>
        <v>146.68</v>
      </c>
      <c r="K29" s="32">
        <f t="shared" si="7"/>
        <v>111.3</v>
      </c>
      <c r="L29" s="32">
        <f t="shared" si="8"/>
        <v>188.82</v>
      </c>
      <c r="M29" s="32">
        <f t="shared" si="9"/>
        <v>89.82</v>
      </c>
      <c r="N29" s="32">
        <f t="shared" si="10"/>
        <v>222.07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16.8</v>
      </c>
      <c r="F30" s="32">
        <f t="shared" si="2"/>
        <v>20</v>
      </c>
      <c r="G30" s="32">
        <f t="shared" si="3"/>
        <v>18.27</v>
      </c>
      <c r="H30" s="32">
        <f t="shared" si="4"/>
        <v>0</v>
      </c>
      <c r="I30" s="32">
        <f t="shared" si="5"/>
        <v>12</v>
      </c>
      <c r="J30" s="32">
        <f t="shared" si="6"/>
        <v>115.5</v>
      </c>
      <c r="K30" s="32">
        <f t="shared" si="7"/>
        <v>27</v>
      </c>
      <c r="L30" s="32">
        <f t="shared" si="8"/>
        <v>105</v>
      </c>
      <c r="M30" s="32">
        <f t="shared" si="9"/>
        <v>0</v>
      </c>
      <c r="N30" s="32">
        <f t="shared" si="10"/>
        <v>91.2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296.12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97.5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298.75</v>
      </c>
      <c r="F32" s="32">
        <f t="shared" si="2"/>
        <v>428.86</v>
      </c>
      <c r="G32" s="32">
        <f t="shared" si="3"/>
        <v>0</v>
      </c>
      <c r="H32" s="32">
        <f t="shared" si="4"/>
        <v>309.25</v>
      </c>
      <c r="I32" s="32">
        <f t="shared" si="5"/>
        <v>504.99</v>
      </c>
      <c r="J32" s="32">
        <f t="shared" si="6"/>
        <v>355.43</v>
      </c>
      <c r="K32" s="32">
        <f t="shared" si="7"/>
        <v>125.83</v>
      </c>
      <c r="L32" s="32">
        <f t="shared" si="8"/>
        <v>318.89</v>
      </c>
      <c r="M32" s="32">
        <f t="shared" si="9"/>
        <v>359.21</v>
      </c>
      <c r="N32" s="32">
        <f t="shared" si="10"/>
        <v>528.18000000000006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3010.9200000000005</v>
      </c>
      <c r="F33" s="33">
        <f t="shared" si="12"/>
        <v>3918.0390000000007</v>
      </c>
      <c r="G33" s="33">
        <f t="shared" si="12"/>
        <v>3099.3367106598985</v>
      </c>
      <c r="H33" s="33">
        <f t="shared" si="12"/>
        <v>2827.3392893401015</v>
      </c>
      <c r="I33" s="33">
        <f t="shared" si="5"/>
        <v>3695.5949999999993</v>
      </c>
      <c r="J33" s="33">
        <f t="shared" si="12"/>
        <v>2856.5299999999993</v>
      </c>
      <c r="K33" s="33">
        <f t="shared" si="12"/>
        <v>1910.0149999999994</v>
      </c>
      <c r="L33" s="33">
        <f t="shared" si="8"/>
        <v>2396.81</v>
      </c>
      <c r="M33" s="33">
        <f t="shared" si="9"/>
        <v>1971.2480000000005</v>
      </c>
      <c r="N33" s="33">
        <f t="shared" si="10"/>
        <v>3210.2849999999999</v>
      </c>
      <c r="O33" s="119">
        <f t="shared" si="11"/>
        <v>0</v>
      </c>
      <c r="P33" s="83">
        <f>SUM(D33:O33)</f>
        <v>31110.487999999998</v>
      </c>
      <c r="Q33" s="1" t="s">
        <v>66</v>
      </c>
    </row>
    <row r="34" spans="1:66">
      <c r="C34" s="1" t="s">
        <v>63</v>
      </c>
      <c r="D34" s="1">
        <v>216</v>
      </c>
      <c r="E34" s="122">
        <f>256+13</f>
        <v>269</v>
      </c>
      <c r="F34" s="1">
        <f>270+6</f>
        <v>276</v>
      </c>
      <c r="G34" s="1">
        <f>345+15</f>
        <v>360</v>
      </c>
      <c r="H34" s="129">
        <f>308+22</f>
        <v>330</v>
      </c>
      <c r="I34" s="129">
        <f>269+17</f>
        <v>286</v>
      </c>
      <c r="J34" s="129">
        <f>295+7</f>
        <v>302</v>
      </c>
      <c r="K34" s="129">
        <f>210+6</f>
        <v>216</v>
      </c>
      <c r="L34" s="129">
        <f>270+2</f>
        <v>272</v>
      </c>
      <c r="M34" s="129">
        <f>254+4</f>
        <v>258</v>
      </c>
      <c r="N34" s="129">
        <f>286+7</f>
        <v>293</v>
      </c>
      <c r="O34" s="1"/>
      <c r="P34" s="1">
        <f>SUM(D34:O34)</f>
        <v>3078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>
        <f t="shared" ref="E35:O35" si="13">E33/E34</f>
        <v>11.193011152416359</v>
      </c>
      <c r="F35" s="82">
        <f t="shared" si="13"/>
        <v>14.195793478260873</v>
      </c>
      <c r="G35" s="82">
        <f t="shared" si="13"/>
        <v>8.6092686407219396</v>
      </c>
      <c r="H35" s="82">
        <f t="shared" si="13"/>
        <v>8.5676948161821258</v>
      </c>
      <c r="I35" s="82">
        <f t="shared" si="13"/>
        <v>12.921660839160836</v>
      </c>
      <c r="J35" s="82">
        <f t="shared" si="13"/>
        <v>9.45870860927152</v>
      </c>
      <c r="K35" s="82">
        <f t="shared" si="13"/>
        <v>8.8426620370370337</v>
      </c>
      <c r="L35" s="82">
        <f t="shared" si="13"/>
        <v>8.8118014705882359</v>
      </c>
      <c r="M35" s="82">
        <f t="shared" si="13"/>
        <v>7.6404961240310101</v>
      </c>
      <c r="N35" s="82">
        <f t="shared" si="13"/>
        <v>10.95660409556314</v>
      </c>
      <c r="O35" s="82" t="e">
        <f t="shared" si="13"/>
        <v>#DIV/0!</v>
      </c>
      <c r="P35" s="82">
        <f t="shared" ref="P35" si="14">P33/P34</f>
        <v>10.107371020142949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33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34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34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35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>
        <v>372.4</v>
      </c>
      <c r="H43" s="22"/>
      <c r="I43" s="23">
        <v>49.699999999999996</v>
      </c>
      <c r="J43" s="24">
        <f>O78</f>
        <v>208.6</v>
      </c>
      <c r="K43" s="65">
        <f>(G43+H43+I43)-J43</f>
        <v>213.49999999999997</v>
      </c>
      <c r="L43" s="22">
        <v>208.6</v>
      </c>
      <c r="M43" s="22">
        <v>111.36</v>
      </c>
      <c r="N43" s="25">
        <v>71.399999999999991</v>
      </c>
      <c r="O43" s="26">
        <f>W78</f>
        <v>296.79999999999995</v>
      </c>
      <c r="P43" s="65">
        <f>(L43+M43+N43)-O43</f>
        <v>94.56</v>
      </c>
      <c r="Q43" s="22">
        <v>296.79999999999995</v>
      </c>
      <c r="R43" s="22">
        <v>53.76</v>
      </c>
      <c r="S43" s="25">
        <v>72.8</v>
      </c>
      <c r="T43" s="26">
        <f>AE78</f>
        <v>156.79999999999998</v>
      </c>
      <c r="U43" s="65">
        <f>(Q43+R43+S43)-T43</f>
        <v>266.55999999999995</v>
      </c>
      <c r="V43" s="22">
        <v>156.79999999999998</v>
      </c>
      <c r="W43" s="22"/>
      <c r="X43" s="25">
        <v>59.499999999999993</v>
      </c>
      <c r="Y43" s="26">
        <f>AM78</f>
        <v>116.89999999999999</v>
      </c>
      <c r="Z43" s="65">
        <f>(V43+W43+X43)-Y43</f>
        <v>99.399999999999991</v>
      </c>
      <c r="AA43" s="22">
        <v>116.89999999999999</v>
      </c>
      <c r="AB43" s="22"/>
      <c r="AC43" s="25">
        <v>61.599999999999994</v>
      </c>
      <c r="AD43" s="26">
        <f>AU78</f>
        <v>87.5</v>
      </c>
      <c r="AE43" s="65">
        <f>(AA43+AB43+AC43)-AD43</f>
        <v>91</v>
      </c>
      <c r="AF43" s="22">
        <v>87.5</v>
      </c>
      <c r="AG43" s="22"/>
      <c r="AH43" s="25">
        <v>32.199999999999996</v>
      </c>
      <c r="AI43" s="26">
        <f>BC78</f>
        <v>84</v>
      </c>
      <c r="AJ43" s="65">
        <f>(AF43+AG43+AH43)-AI43</f>
        <v>35.699999999999989</v>
      </c>
      <c r="AK43" s="22">
        <f>AI43</f>
        <v>84</v>
      </c>
      <c r="AL43" s="22"/>
      <c r="AM43" s="25">
        <v>31.499999999999996</v>
      </c>
      <c r="AN43" s="26">
        <f>BK78</f>
        <v>52.499999999999993</v>
      </c>
      <c r="AO43" s="65">
        <f>(AK43+AL43+AM43)-AN43</f>
        <v>63.000000000000007</v>
      </c>
      <c r="AP43" s="22">
        <v>52.499999999999993</v>
      </c>
      <c r="AQ43" s="22"/>
      <c r="AR43" s="25">
        <v>45.5</v>
      </c>
      <c r="AS43" s="26">
        <f>BS78</f>
        <v>79.8</v>
      </c>
      <c r="AT43" s="65">
        <f>(AP43+AQ43+AR43)-AS43</f>
        <v>18.200000000000003</v>
      </c>
      <c r="AU43" s="22">
        <v>79.8</v>
      </c>
      <c r="AV43" s="22">
        <v>39.64</v>
      </c>
      <c r="AW43" s="25">
        <v>88.899999999999991</v>
      </c>
      <c r="AX43" s="110">
        <f>CA78</f>
        <v>110.6</v>
      </c>
      <c r="AY43" s="65">
        <f>(AU43+AV43+AW43)-AX43</f>
        <v>97.739999999999981</v>
      </c>
      <c r="AZ43" s="22">
        <v>110.6</v>
      </c>
      <c r="BA43" s="22"/>
      <c r="BB43" s="25">
        <v>46.199999999999996</v>
      </c>
      <c r="BC43" s="26">
        <f>CI78</f>
        <v>51.8</v>
      </c>
      <c r="BD43" s="65">
        <f>(AZ43+BA43+BB43)-BC43</f>
        <v>104.99999999999999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>
        <v>381</v>
      </c>
      <c r="H44" s="22">
        <f>29.52+420</f>
        <v>449.52</v>
      </c>
      <c r="I44" s="23">
        <v>55</v>
      </c>
      <c r="J44" s="24">
        <f>O79</f>
        <v>337</v>
      </c>
      <c r="K44" s="65">
        <f>(G44+H44+I44)-J44</f>
        <v>548.52</v>
      </c>
      <c r="L44" s="22">
        <v>337</v>
      </c>
      <c r="M44" s="22">
        <f>624+69</f>
        <v>693</v>
      </c>
      <c r="N44" s="25">
        <v>76</v>
      </c>
      <c r="O44" s="26">
        <f>W79</f>
        <v>78</v>
      </c>
      <c r="P44" s="65">
        <f>(L44+M44+N44)-O44</f>
        <v>1028</v>
      </c>
      <c r="Q44" s="22">
        <v>78</v>
      </c>
      <c r="R44" s="22">
        <f>32.2+504</f>
        <v>536.20000000000005</v>
      </c>
      <c r="S44" s="25">
        <v>157</v>
      </c>
      <c r="T44" s="26">
        <f>AE79</f>
        <v>131</v>
      </c>
      <c r="U44" s="66">
        <f>(Q44+R44+S44)-T44</f>
        <v>640.20000000000005</v>
      </c>
      <c r="V44" s="22">
        <v>131</v>
      </c>
      <c r="W44" s="22">
        <f>504+75.2</f>
        <v>579.20000000000005</v>
      </c>
      <c r="X44" s="25">
        <v>18</v>
      </c>
      <c r="Y44" s="26">
        <f>AM79</f>
        <v>100</v>
      </c>
      <c r="Z44" s="66">
        <f>(V44+W44+X44)-Y44</f>
        <v>628.20000000000005</v>
      </c>
      <c r="AA44" s="22">
        <v>100</v>
      </c>
      <c r="AB44" s="27">
        <f>83.4+809.55</f>
        <v>892.94999999999993</v>
      </c>
      <c r="AC44" s="28">
        <v>67</v>
      </c>
      <c r="AD44" s="29">
        <f>AU79</f>
        <v>318</v>
      </c>
      <c r="AE44" s="66">
        <f t="shared" ref="AE44:AE71" si="16">AA44+AB44+AC44-AD44</f>
        <v>741.94999999999982</v>
      </c>
      <c r="AF44" s="22">
        <v>318</v>
      </c>
      <c r="AG44" s="27">
        <v>465</v>
      </c>
      <c r="AH44" s="28">
        <v>54</v>
      </c>
      <c r="AI44" s="26">
        <f>BC79</f>
        <v>289</v>
      </c>
      <c r="AJ44" s="66">
        <f t="shared" ref="AJ44:AJ71" si="17">AF44+AG44+AH44-AI44</f>
        <v>548</v>
      </c>
      <c r="AK44" s="22">
        <f t="shared" ref="AK44:AK71" si="18">AI44</f>
        <v>289</v>
      </c>
      <c r="AL44" s="27">
        <f>1.92+168</f>
        <v>169.92</v>
      </c>
      <c r="AM44" s="28">
        <v>15</v>
      </c>
      <c r="AN44" s="26">
        <f t="shared" ref="AN44:AN65" si="19">BK79</f>
        <v>151</v>
      </c>
      <c r="AO44" s="66">
        <f t="shared" ref="AO44:AO71" si="20">AK44+AL44+AM44-AN44</f>
        <v>322.91999999999996</v>
      </c>
      <c r="AP44" s="22">
        <v>151</v>
      </c>
      <c r="AQ44" s="27">
        <v>192</v>
      </c>
      <c r="AR44" s="28">
        <v>115</v>
      </c>
      <c r="AS44" s="26">
        <f>BS79</f>
        <v>174</v>
      </c>
      <c r="AT44" s="66">
        <f t="shared" ref="AT44:AT71" si="21">AP44+AQ44+AR44-AS44</f>
        <v>284</v>
      </c>
      <c r="AU44" s="22">
        <v>174</v>
      </c>
      <c r="AV44" s="27">
        <f>6.8+240</f>
        <v>246.8</v>
      </c>
      <c r="AW44" s="28">
        <v>118</v>
      </c>
      <c r="AX44" s="110">
        <f>CA79</f>
        <v>233</v>
      </c>
      <c r="AY44" s="66">
        <f t="shared" ref="AY44:AY71" si="22">AU44+AV44+AW44-AX44</f>
        <v>305.79999999999995</v>
      </c>
      <c r="AZ44" s="22">
        <v>233</v>
      </c>
      <c r="BA44" s="27">
        <f>684+40.5</f>
        <v>724.5</v>
      </c>
      <c r="BB44" s="28">
        <v>26</v>
      </c>
      <c r="BC44" s="26">
        <f>CI79</f>
        <v>207</v>
      </c>
      <c r="BD44" s="66">
        <f t="shared" ref="BD44:BD71" si="23">AZ44+BA44+BB44-BC44</f>
        <v>776.5</v>
      </c>
      <c r="BE44" s="22"/>
      <c r="BF44" s="27"/>
      <c r="BG44" s="28"/>
      <c r="BH44" s="26">
        <f>CQ79</f>
        <v>0</v>
      </c>
      <c r="BI44" s="66">
        <f t="shared" ref="BI44:BI71" si="24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25">(B45+C45+D45)-E45</f>
        <v>476.02</v>
      </c>
      <c r="G45" s="24">
        <v>745.5</v>
      </c>
      <c r="H45" s="22">
        <f>107.49+225</f>
        <v>332.49</v>
      </c>
      <c r="I45" s="23">
        <v>58</v>
      </c>
      <c r="J45" s="24">
        <f t="shared" ref="J45:J65" si="26">O80</f>
        <v>483.5</v>
      </c>
      <c r="K45" s="65">
        <f t="shared" ref="K45:K71" si="27">(G45+H45+I45)-J45</f>
        <v>652.49</v>
      </c>
      <c r="L45" s="22">
        <v>483.5</v>
      </c>
      <c r="M45" s="22">
        <v>94.67</v>
      </c>
      <c r="N45" s="25">
        <v>60.5</v>
      </c>
      <c r="O45" s="26">
        <f t="shared" ref="O45:O65" si="28">W80</f>
        <v>327</v>
      </c>
      <c r="P45" s="65">
        <f t="shared" ref="P45:P71" si="29">(L45+M45+N45)-O45</f>
        <v>311.66999999999996</v>
      </c>
      <c r="Q45" s="22">
        <v>327</v>
      </c>
      <c r="R45" s="22">
        <f>98.85+360</f>
        <v>458.85</v>
      </c>
      <c r="S45" s="25">
        <v>54</v>
      </c>
      <c r="T45" s="26">
        <f t="shared" ref="T45:T65" si="30">AE80</f>
        <v>433.5</v>
      </c>
      <c r="U45" s="66">
        <f t="shared" ref="U45:U71" si="31">(Q45+R45+S45)-T45</f>
        <v>406.35</v>
      </c>
      <c r="V45" s="22">
        <v>433.5</v>
      </c>
      <c r="W45" s="22">
        <f>360+55.76</f>
        <v>415.76</v>
      </c>
      <c r="X45" s="25">
        <v>160.5</v>
      </c>
      <c r="Y45" s="26">
        <f t="shared" ref="Y45:Y64" si="32">AM80</f>
        <v>458</v>
      </c>
      <c r="Z45" s="66">
        <f t="shared" ref="Z45:Z71" si="33">(V45+W45+X45)-Y45</f>
        <v>551.76</v>
      </c>
      <c r="AA45" s="22">
        <v>458</v>
      </c>
      <c r="AB45" s="27">
        <f>8+660</f>
        <v>668</v>
      </c>
      <c r="AC45" s="28">
        <v>51.5</v>
      </c>
      <c r="AD45" s="29">
        <f t="shared" ref="AD45:AD71" si="34">AU80</f>
        <v>649.5</v>
      </c>
      <c r="AE45" s="65">
        <f t="shared" si="16"/>
        <v>528</v>
      </c>
      <c r="AF45" s="22">
        <v>649.5</v>
      </c>
      <c r="AG45" s="27">
        <v>540</v>
      </c>
      <c r="AH45" s="28">
        <v>65</v>
      </c>
      <c r="AI45" s="26">
        <f t="shared" ref="AI45:AI71" si="35">BC80</f>
        <v>770.5</v>
      </c>
      <c r="AJ45" s="65">
        <f t="shared" si="17"/>
        <v>484</v>
      </c>
      <c r="AK45" s="22">
        <f t="shared" si="18"/>
        <v>770.5</v>
      </c>
      <c r="AL45" s="27">
        <v>180</v>
      </c>
      <c r="AM45" s="28">
        <v>37</v>
      </c>
      <c r="AN45" s="26">
        <f t="shared" si="19"/>
        <v>592.5</v>
      </c>
      <c r="AO45" s="65">
        <f t="shared" si="20"/>
        <v>395</v>
      </c>
      <c r="AP45" s="22">
        <v>592.5</v>
      </c>
      <c r="AQ45" s="27">
        <v>60</v>
      </c>
      <c r="AR45" s="28">
        <v>42</v>
      </c>
      <c r="AS45" s="26">
        <f t="shared" ref="AS45:AS71" si="36">BS80</f>
        <v>155</v>
      </c>
      <c r="AT45" s="65">
        <f t="shared" si="21"/>
        <v>539.5</v>
      </c>
      <c r="AU45" s="22">
        <v>155</v>
      </c>
      <c r="AV45" s="27"/>
      <c r="AW45" s="28">
        <v>218</v>
      </c>
      <c r="AX45" s="110">
        <f t="shared" ref="AX45:AX65" si="37">CA80</f>
        <v>210</v>
      </c>
      <c r="AY45" s="65">
        <f t="shared" si="22"/>
        <v>163</v>
      </c>
      <c r="AZ45" s="22">
        <v>210</v>
      </c>
      <c r="BA45" s="27"/>
      <c r="BB45" s="28">
        <v>79.5</v>
      </c>
      <c r="BC45" s="26">
        <f t="shared" ref="BC45:BC65" si="38">CI80</f>
        <v>186.5</v>
      </c>
      <c r="BD45" s="65">
        <f t="shared" si="23"/>
        <v>103</v>
      </c>
      <c r="BE45" s="22"/>
      <c r="BF45" s="27"/>
      <c r="BG45" s="28"/>
      <c r="BH45" s="26">
        <f t="shared" ref="BH45:BH71" si="39">CQ80</f>
        <v>0</v>
      </c>
      <c r="BI45" s="65">
        <f t="shared" si="24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25"/>
        <v>4.5</v>
      </c>
      <c r="G46" s="24">
        <v>0</v>
      </c>
      <c r="H46" s="22"/>
      <c r="I46" s="23">
        <v>0</v>
      </c>
      <c r="J46" s="24">
        <f t="shared" si="26"/>
        <v>0</v>
      </c>
      <c r="K46" s="65">
        <f t="shared" si="27"/>
        <v>0</v>
      </c>
      <c r="L46" s="22">
        <v>0</v>
      </c>
      <c r="M46" s="22"/>
      <c r="N46" s="25">
        <v>0</v>
      </c>
      <c r="O46" s="26">
        <f t="shared" si="28"/>
        <v>0</v>
      </c>
      <c r="P46" s="65">
        <f t="shared" si="29"/>
        <v>0</v>
      </c>
      <c r="Q46" s="22">
        <v>0</v>
      </c>
      <c r="R46" s="22">
        <v>14.4</v>
      </c>
      <c r="S46" s="25">
        <v>0</v>
      </c>
      <c r="T46" s="26">
        <f t="shared" si="30"/>
        <v>0</v>
      </c>
      <c r="U46" s="66">
        <f t="shared" si="31"/>
        <v>14.4</v>
      </c>
      <c r="V46" s="22">
        <v>0</v>
      </c>
      <c r="W46" s="22"/>
      <c r="X46" s="25">
        <v>0</v>
      </c>
      <c r="Y46" s="26">
        <f t="shared" si="32"/>
        <v>0</v>
      </c>
      <c r="Z46" s="66">
        <f t="shared" si="33"/>
        <v>0</v>
      </c>
      <c r="AA46" s="22">
        <v>0</v>
      </c>
      <c r="AB46" s="27"/>
      <c r="AC46" s="28">
        <v>0</v>
      </c>
      <c r="AD46" s="29">
        <f t="shared" si="34"/>
        <v>67.849999999999994</v>
      </c>
      <c r="AE46" s="65">
        <f t="shared" si="16"/>
        <v>-67.849999999999994</v>
      </c>
      <c r="AF46" s="22">
        <v>67.849999999999994</v>
      </c>
      <c r="AG46" s="27">
        <v>66.84</v>
      </c>
      <c r="AH46" s="28">
        <v>0</v>
      </c>
      <c r="AI46" s="26">
        <f t="shared" si="35"/>
        <v>10.029999999999999</v>
      </c>
      <c r="AJ46" s="65">
        <f t="shared" si="17"/>
        <v>124.66</v>
      </c>
      <c r="AK46" s="22">
        <f t="shared" si="18"/>
        <v>10.029999999999999</v>
      </c>
      <c r="AL46" s="27">
        <v>21.42</v>
      </c>
      <c r="AM46" s="28">
        <v>0</v>
      </c>
      <c r="AN46" s="26">
        <f t="shared" si="19"/>
        <v>0</v>
      </c>
      <c r="AO46" s="65">
        <f t="shared" si="20"/>
        <v>31.450000000000003</v>
      </c>
      <c r="AP46" s="22">
        <v>0</v>
      </c>
      <c r="AQ46" s="27">
        <f>7.2+49.53</f>
        <v>56.730000000000004</v>
      </c>
      <c r="AR46" s="28">
        <v>0</v>
      </c>
      <c r="AS46" s="26">
        <f t="shared" si="36"/>
        <v>23.599999999999998</v>
      </c>
      <c r="AT46" s="65">
        <f t="shared" si="21"/>
        <v>33.13000000000001</v>
      </c>
      <c r="AU46" s="22">
        <v>23.599999999999998</v>
      </c>
      <c r="AV46" s="27">
        <v>19.36</v>
      </c>
      <c r="AW46" s="28">
        <v>0</v>
      </c>
      <c r="AX46" s="110">
        <f t="shared" si="37"/>
        <v>0</v>
      </c>
      <c r="AY46" s="65">
        <f t="shared" si="22"/>
        <v>42.959999999999994</v>
      </c>
      <c r="AZ46" s="22">
        <v>0</v>
      </c>
      <c r="BA46" s="27">
        <v>12</v>
      </c>
      <c r="BB46" s="28">
        <v>0</v>
      </c>
      <c r="BC46" s="26">
        <f t="shared" si="38"/>
        <v>0</v>
      </c>
      <c r="BD46" s="65">
        <f t="shared" si="23"/>
        <v>12</v>
      </c>
      <c r="BE46" s="22"/>
      <c r="BF46" s="27"/>
      <c r="BG46" s="28"/>
      <c r="BH46" s="26">
        <f t="shared" si="39"/>
        <v>0</v>
      </c>
      <c r="BI46" s="65">
        <f t="shared" si="24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5"/>
        <v>0</v>
      </c>
      <c r="G47" s="24">
        <v>0</v>
      </c>
      <c r="H47" s="22"/>
      <c r="I47" s="23">
        <v>0</v>
      </c>
      <c r="J47" s="24">
        <f t="shared" si="26"/>
        <v>0</v>
      </c>
      <c r="K47" s="65">
        <f t="shared" si="27"/>
        <v>0</v>
      </c>
      <c r="L47" s="22">
        <v>0</v>
      </c>
      <c r="M47" s="22"/>
      <c r="N47" s="25">
        <v>0</v>
      </c>
      <c r="O47" s="26">
        <f t="shared" si="28"/>
        <v>0</v>
      </c>
      <c r="P47" s="65">
        <f t="shared" si="29"/>
        <v>0</v>
      </c>
      <c r="Q47" s="22">
        <v>0</v>
      </c>
      <c r="R47" s="22">
        <v>0</v>
      </c>
      <c r="S47" s="25">
        <v>0</v>
      </c>
      <c r="T47" s="26">
        <f t="shared" si="30"/>
        <v>0</v>
      </c>
      <c r="U47" s="66">
        <f t="shared" si="31"/>
        <v>0</v>
      </c>
      <c r="V47" s="22">
        <v>0</v>
      </c>
      <c r="W47" s="22"/>
      <c r="X47" s="25">
        <v>0</v>
      </c>
      <c r="Y47" s="26">
        <f t="shared" si="32"/>
        <v>0</v>
      </c>
      <c r="Z47" s="66">
        <f t="shared" si="33"/>
        <v>0</v>
      </c>
      <c r="AA47" s="22">
        <v>0</v>
      </c>
      <c r="AB47" s="27"/>
      <c r="AC47" s="28">
        <v>0</v>
      </c>
      <c r="AD47" s="29">
        <f t="shared" si="34"/>
        <v>0</v>
      </c>
      <c r="AE47" s="65">
        <f t="shared" si="16"/>
        <v>0</v>
      </c>
      <c r="AF47" s="22">
        <v>0</v>
      </c>
      <c r="AG47" s="27"/>
      <c r="AH47" s="28">
        <v>0</v>
      </c>
      <c r="AI47" s="26">
        <f t="shared" si="35"/>
        <v>0</v>
      </c>
      <c r="AJ47" s="65">
        <f t="shared" si="17"/>
        <v>0</v>
      </c>
      <c r="AK47" s="22">
        <f t="shared" si="18"/>
        <v>0</v>
      </c>
      <c r="AL47" s="27"/>
      <c r="AM47" s="28">
        <v>0</v>
      </c>
      <c r="AN47" s="26">
        <f t="shared" si="19"/>
        <v>0</v>
      </c>
      <c r="AO47" s="65">
        <f t="shared" si="20"/>
        <v>0</v>
      </c>
      <c r="AP47" s="22">
        <v>0</v>
      </c>
      <c r="AQ47" s="27">
        <v>0</v>
      </c>
      <c r="AR47" s="28">
        <v>0</v>
      </c>
      <c r="AS47" s="26">
        <f t="shared" si="36"/>
        <v>0</v>
      </c>
      <c r="AT47" s="65">
        <f t="shared" si="21"/>
        <v>0</v>
      </c>
      <c r="AU47" s="22">
        <v>0</v>
      </c>
      <c r="AV47" s="27"/>
      <c r="AW47" s="28">
        <v>0</v>
      </c>
      <c r="AX47" s="110">
        <f t="shared" si="37"/>
        <v>0</v>
      </c>
      <c r="AY47" s="65">
        <f t="shared" si="22"/>
        <v>0</v>
      </c>
      <c r="AZ47" s="22">
        <v>0</v>
      </c>
      <c r="BA47" s="27"/>
      <c r="BB47" s="28">
        <v>0</v>
      </c>
      <c r="BC47" s="26">
        <f t="shared" si="38"/>
        <v>0</v>
      </c>
      <c r="BD47" s="65">
        <f t="shared" si="23"/>
        <v>0</v>
      </c>
      <c r="BE47" s="22"/>
      <c r="BF47" s="27"/>
      <c r="BG47" s="28"/>
      <c r="BH47" s="26">
        <f t="shared" si="39"/>
        <v>0</v>
      </c>
      <c r="BI47" s="65">
        <f t="shared" si="24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25"/>
        <v>182</v>
      </c>
      <c r="G48" s="24">
        <v>504</v>
      </c>
      <c r="H48" s="27">
        <f>160</f>
        <v>160</v>
      </c>
      <c r="I48" s="23">
        <v>37</v>
      </c>
      <c r="J48" s="24">
        <f t="shared" si="26"/>
        <v>429</v>
      </c>
      <c r="K48" s="65">
        <f t="shared" si="27"/>
        <v>272</v>
      </c>
      <c r="L48" s="22">
        <v>429</v>
      </c>
      <c r="M48" s="27">
        <v>220</v>
      </c>
      <c r="N48" s="25">
        <v>82</v>
      </c>
      <c r="O48" s="26">
        <f t="shared" si="28"/>
        <v>466</v>
      </c>
      <c r="P48" s="65">
        <f t="shared" si="29"/>
        <v>265</v>
      </c>
      <c r="Q48" s="22">
        <v>466</v>
      </c>
      <c r="R48" s="27">
        <v>240</v>
      </c>
      <c r="S48" s="25">
        <v>43</v>
      </c>
      <c r="T48" s="26">
        <f t="shared" si="30"/>
        <v>351</v>
      </c>
      <c r="U48" s="66">
        <f t="shared" si="31"/>
        <v>398</v>
      </c>
      <c r="V48" s="22">
        <v>351</v>
      </c>
      <c r="W48" s="27">
        <v>264</v>
      </c>
      <c r="X48" s="25">
        <v>67</v>
      </c>
      <c r="Y48" s="26">
        <f t="shared" si="32"/>
        <v>347</v>
      </c>
      <c r="Z48" s="66">
        <f t="shared" si="33"/>
        <v>335</v>
      </c>
      <c r="AA48" s="22">
        <v>347</v>
      </c>
      <c r="AB48" s="27">
        <v>144</v>
      </c>
      <c r="AC48" s="28">
        <v>77</v>
      </c>
      <c r="AD48" s="29">
        <f t="shared" si="34"/>
        <v>242</v>
      </c>
      <c r="AE48" s="65">
        <f t="shared" si="16"/>
        <v>326</v>
      </c>
      <c r="AF48" s="22">
        <v>242</v>
      </c>
      <c r="AG48" s="27"/>
      <c r="AH48" s="28">
        <v>16</v>
      </c>
      <c r="AI48" s="26">
        <f t="shared" si="35"/>
        <v>78</v>
      </c>
      <c r="AJ48" s="65">
        <f t="shared" si="17"/>
        <v>180</v>
      </c>
      <c r="AK48" s="22">
        <f t="shared" si="18"/>
        <v>78</v>
      </c>
      <c r="AL48" s="27"/>
      <c r="AM48" s="28">
        <v>26</v>
      </c>
      <c r="AN48" s="26">
        <f t="shared" si="19"/>
        <v>9</v>
      </c>
      <c r="AO48" s="65">
        <f t="shared" si="20"/>
        <v>95</v>
      </c>
      <c r="AP48" s="22">
        <v>9</v>
      </c>
      <c r="AQ48" s="27">
        <v>0</v>
      </c>
      <c r="AR48" s="28">
        <v>51</v>
      </c>
      <c r="AS48" s="26">
        <f t="shared" si="36"/>
        <v>39</v>
      </c>
      <c r="AT48" s="65">
        <f t="shared" si="21"/>
        <v>21</v>
      </c>
      <c r="AU48" s="22">
        <v>39</v>
      </c>
      <c r="AV48" s="27"/>
      <c r="AW48" s="28">
        <v>118</v>
      </c>
      <c r="AX48" s="110">
        <f t="shared" si="37"/>
        <v>98</v>
      </c>
      <c r="AY48" s="65">
        <f t="shared" si="22"/>
        <v>59</v>
      </c>
      <c r="AZ48" s="22">
        <v>98</v>
      </c>
      <c r="BA48" s="27"/>
      <c r="BB48" s="28">
        <v>51</v>
      </c>
      <c r="BC48" s="26">
        <f t="shared" si="38"/>
        <v>46</v>
      </c>
      <c r="BD48" s="65">
        <f t="shared" si="23"/>
        <v>103</v>
      </c>
      <c r="BE48" s="22"/>
      <c r="BF48" s="27"/>
      <c r="BG48" s="28"/>
      <c r="BH48" s="26">
        <f t="shared" si="39"/>
        <v>0</v>
      </c>
      <c r="BI48" s="65">
        <f t="shared" si="24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25"/>
        <v>60</v>
      </c>
      <c r="G49" s="24">
        <v>86</v>
      </c>
      <c r="H49" s="27"/>
      <c r="I49" s="23">
        <v>27</v>
      </c>
      <c r="J49" s="24">
        <f t="shared" si="26"/>
        <v>54</v>
      </c>
      <c r="K49" s="65">
        <f t="shared" si="27"/>
        <v>59</v>
      </c>
      <c r="L49" s="22">
        <v>54</v>
      </c>
      <c r="M49" s="27">
        <v>120</v>
      </c>
      <c r="N49" s="25">
        <v>71</v>
      </c>
      <c r="O49" s="26">
        <f t="shared" si="28"/>
        <v>83</v>
      </c>
      <c r="P49" s="65">
        <f t="shared" si="29"/>
        <v>162</v>
      </c>
      <c r="Q49" s="22">
        <v>83</v>
      </c>
      <c r="R49" s="27">
        <v>130</v>
      </c>
      <c r="S49" s="25">
        <v>72</v>
      </c>
      <c r="T49" s="26">
        <f t="shared" si="30"/>
        <v>104</v>
      </c>
      <c r="U49" s="66">
        <f t="shared" si="31"/>
        <v>181</v>
      </c>
      <c r="V49" s="22">
        <v>104</v>
      </c>
      <c r="W49" s="27">
        <v>140</v>
      </c>
      <c r="X49" s="25">
        <v>46</v>
      </c>
      <c r="Y49" s="26">
        <f t="shared" si="32"/>
        <v>177</v>
      </c>
      <c r="Z49" s="66">
        <f t="shared" si="33"/>
        <v>113</v>
      </c>
      <c r="AA49" s="22">
        <v>177</v>
      </c>
      <c r="AB49" s="27">
        <v>70</v>
      </c>
      <c r="AC49" s="28">
        <v>77</v>
      </c>
      <c r="AD49" s="29">
        <f t="shared" si="34"/>
        <v>130</v>
      </c>
      <c r="AE49" s="65">
        <f t="shared" si="16"/>
        <v>194</v>
      </c>
      <c r="AF49" s="22">
        <v>130</v>
      </c>
      <c r="AG49" s="27"/>
      <c r="AH49" s="28">
        <v>38</v>
      </c>
      <c r="AI49" s="26">
        <f t="shared" si="35"/>
        <v>63</v>
      </c>
      <c r="AJ49" s="65">
        <f t="shared" si="17"/>
        <v>105</v>
      </c>
      <c r="AK49" s="22">
        <f t="shared" si="18"/>
        <v>63</v>
      </c>
      <c r="AL49" s="27"/>
      <c r="AM49" s="28">
        <v>14</v>
      </c>
      <c r="AN49" s="26">
        <f t="shared" si="19"/>
        <v>15</v>
      </c>
      <c r="AO49" s="65">
        <f t="shared" si="20"/>
        <v>62</v>
      </c>
      <c r="AP49" s="22">
        <v>15</v>
      </c>
      <c r="AQ49" s="27">
        <v>0</v>
      </c>
      <c r="AR49" s="28">
        <v>48</v>
      </c>
      <c r="AS49" s="26">
        <f t="shared" si="36"/>
        <v>18</v>
      </c>
      <c r="AT49" s="65">
        <f t="shared" si="21"/>
        <v>45</v>
      </c>
      <c r="AU49" s="22">
        <v>18</v>
      </c>
      <c r="AV49" s="27"/>
      <c r="AW49" s="28">
        <v>156</v>
      </c>
      <c r="AX49" s="110">
        <f t="shared" si="37"/>
        <v>130</v>
      </c>
      <c r="AY49" s="65">
        <f t="shared" si="22"/>
        <v>44</v>
      </c>
      <c r="AZ49" s="22">
        <v>130</v>
      </c>
      <c r="BA49" s="27"/>
      <c r="BB49" s="28">
        <v>22</v>
      </c>
      <c r="BC49" s="26">
        <f t="shared" si="38"/>
        <v>33</v>
      </c>
      <c r="BD49" s="65">
        <f t="shared" si="23"/>
        <v>119</v>
      </c>
      <c r="BE49" s="22"/>
      <c r="BF49" s="27"/>
      <c r="BG49" s="28"/>
      <c r="BH49" s="26">
        <f t="shared" si="39"/>
        <v>0</v>
      </c>
      <c r="BI49" s="65">
        <f t="shared" si="24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25"/>
        <v>255.20000000000002</v>
      </c>
      <c r="G50" s="24">
        <v>60.400000000000006</v>
      </c>
      <c r="H50" s="27">
        <f>72.19</f>
        <v>72.19</v>
      </c>
      <c r="I50" s="23">
        <v>27.6</v>
      </c>
      <c r="J50" s="24">
        <f t="shared" si="26"/>
        <v>61.2</v>
      </c>
      <c r="K50" s="65">
        <f t="shared" si="27"/>
        <v>98.99</v>
      </c>
      <c r="L50" s="22">
        <v>61.2</v>
      </c>
      <c r="M50" s="27"/>
      <c r="N50" s="25">
        <v>56.800000000000004</v>
      </c>
      <c r="O50" s="26">
        <f t="shared" si="28"/>
        <v>29.6</v>
      </c>
      <c r="P50" s="65">
        <f t="shared" si="29"/>
        <v>88.4</v>
      </c>
      <c r="Q50" s="22">
        <v>29.6</v>
      </c>
      <c r="R50" s="27">
        <v>0</v>
      </c>
      <c r="S50" s="25">
        <v>58.400000000000006</v>
      </c>
      <c r="T50" s="26">
        <f t="shared" si="30"/>
        <v>27.200000000000003</v>
      </c>
      <c r="U50" s="66">
        <f t="shared" si="31"/>
        <v>60.8</v>
      </c>
      <c r="V50" s="22">
        <v>27.200000000000003</v>
      </c>
      <c r="W50" s="27"/>
      <c r="X50" s="25">
        <v>56</v>
      </c>
      <c r="Y50" s="26">
        <f t="shared" si="32"/>
        <v>104.4</v>
      </c>
      <c r="Z50" s="66">
        <f t="shared" si="33"/>
        <v>-21.200000000000003</v>
      </c>
      <c r="AA50" s="22">
        <v>104.4</v>
      </c>
      <c r="AB50" s="27">
        <v>160</v>
      </c>
      <c r="AC50" s="28">
        <v>42</v>
      </c>
      <c r="AD50" s="29">
        <f t="shared" si="34"/>
        <v>172</v>
      </c>
      <c r="AE50" s="65">
        <f t="shared" si="16"/>
        <v>134.39999999999998</v>
      </c>
      <c r="AF50" s="22">
        <v>172</v>
      </c>
      <c r="AG50" s="27"/>
      <c r="AH50" s="28">
        <v>48</v>
      </c>
      <c r="AI50" s="26">
        <f t="shared" si="35"/>
        <v>110.4</v>
      </c>
      <c r="AJ50" s="65">
        <f t="shared" si="17"/>
        <v>109.6</v>
      </c>
      <c r="AK50" s="22">
        <f t="shared" si="18"/>
        <v>110.4</v>
      </c>
      <c r="AL50" s="27"/>
      <c r="AM50" s="28">
        <v>16.8</v>
      </c>
      <c r="AN50" s="26">
        <f t="shared" si="19"/>
        <v>148.80000000000001</v>
      </c>
      <c r="AO50" s="65">
        <f t="shared" si="20"/>
        <v>-21.600000000000009</v>
      </c>
      <c r="AP50" s="22">
        <v>148.80000000000001</v>
      </c>
      <c r="AQ50" s="27">
        <v>0</v>
      </c>
      <c r="AR50" s="28">
        <v>51.6</v>
      </c>
      <c r="AS50" s="26">
        <f t="shared" si="36"/>
        <v>122.80000000000001</v>
      </c>
      <c r="AT50" s="65">
        <f t="shared" si="21"/>
        <v>77.599999999999994</v>
      </c>
      <c r="AU50" s="22">
        <v>122.80000000000001</v>
      </c>
      <c r="AV50" s="27"/>
      <c r="AW50" s="28">
        <v>114.80000000000001</v>
      </c>
      <c r="AX50" s="110">
        <f t="shared" si="37"/>
        <v>171.2</v>
      </c>
      <c r="AY50" s="65">
        <f t="shared" si="22"/>
        <v>66.400000000000034</v>
      </c>
      <c r="AZ50" s="22">
        <v>171.2</v>
      </c>
      <c r="BA50" s="27"/>
      <c r="BB50" s="28">
        <v>37.200000000000003</v>
      </c>
      <c r="BC50" s="26">
        <f t="shared" si="38"/>
        <v>187.20000000000002</v>
      </c>
      <c r="BD50" s="65">
        <f t="shared" si="23"/>
        <v>21.19999999999996</v>
      </c>
      <c r="BE50" s="22"/>
      <c r="BF50" s="27"/>
      <c r="BG50" s="28"/>
      <c r="BH50" s="26">
        <f t="shared" si="39"/>
        <v>0</v>
      </c>
      <c r="BI50" s="65">
        <f t="shared" si="24"/>
        <v>0</v>
      </c>
      <c r="BJ50" s="4" t="s">
        <v>13</v>
      </c>
      <c r="BK50" s="1"/>
      <c r="BL50" s="1"/>
      <c r="BM50" s="1"/>
      <c r="BN50" s="1"/>
    </row>
    <row r="51" spans="1:66">
      <c r="A51" s="15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25"/>
        <v>-127.39999999999999</v>
      </c>
      <c r="G51" s="24">
        <v>172.2</v>
      </c>
      <c r="H51" s="27">
        <f>88.24</f>
        <v>88.24</v>
      </c>
      <c r="I51" s="23">
        <v>16.799999999999997</v>
      </c>
      <c r="J51" s="24">
        <f t="shared" si="26"/>
        <v>21.7</v>
      </c>
      <c r="K51" s="65">
        <f t="shared" si="27"/>
        <v>255.54000000000002</v>
      </c>
      <c r="L51" s="22">
        <v>21.7</v>
      </c>
      <c r="M51" s="27">
        <v>58.14</v>
      </c>
      <c r="N51" s="25">
        <v>28.7</v>
      </c>
      <c r="O51" s="26">
        <f t="shared" si="28"/>
        <v>7.6999999999999993</v>
      </c>
      <c r="P51" s="65">
        <f t="shared" si="29"/>
        <v>100.84</v>
      </c>
      <c r="Q51" s="22">
        <v>7.6999999999999993</v>
      </c>
      <c r="R51" s="27">
        <v>0</v>
      </c>
      <c r="S51" s="25">
        <v>20.299999999999997</v>
      </c>
      <c r="T51" s="26">
        <f t="shared" si="30"/>
        <v>5.6</v>
      </c>
      <c r="U51" s="66">
        <f t="shared" si="31"/>
        <v>22.4</v>
      </c>
      <c r="V51" s="22">
        <v>5.6</v>
      </c>
      <c r="W51" s="27">
        <v>88</v>
      </c>
      <c r="X51" s="25">
        <v>28</v>
      </c>
      <c r="Y51" s="26">
        <f t="shared" si="32"/>
        <v>19.599999999999998</v>
      </c>
      <c r="Z51" s="66">
        <f t="shared" si="33"/>
        <v>102</v>
      </c>
      <c r="AA51" s="22">
        <v>19.599999999999998</v>
      </c>
      <c r="AB51" s="27">
        <f>48+80</f>
        <v>128</v>
      </c>
      <c r="AC51" s="28">
        <v>32.9</v>
      </c>
      <c r="AD51" s="29">
        <f t="shared" si="34"/>
        <v>28.7</v>
      </c>
      <c r="AE51" s="65">
        <f t="shared" si="16"/>
        <v>151.80000000000001</v>
      </c>
      <c r="AF51" s="22">
        <v>28.7</v>
      </c>
      <c r="AG51" s="27">
        <v>176</v>
      </c>
      <c r="AH51" s="28">
        <v>27.299999999999997</v>
      </c>
      <c r="AI51" s="26">
        <f t="shared" si="35"/>
        <v>31.499999999999996</v>
      </c>
      <c r="AJ51" s="65">
        <f t="shared" si="17"/>
        <v>200.5</v>
      </c>
      <c r="AK51" s="22">
        <f t="shared" si="18"/>
        <v>31.499999999999996</v>
      </c>
      <c r="AL51" s="27">
        <f>15+88</f>
        <v>103</v>
      </c>
      <c r="AM51" s="28">
        <v>28.7</v>
      </c>
      <c r="AN51" s="26">
        <f t="shared" si="19"/>
        <v>22.4</v>
      </c>
      <c r="AO51" s="65">
        <f t="shared" si="20"/>
        <v>140.79999999999998</v>
      </c>
      <c r="AP51" s="22">
        <v>22.4</v>
      </c>
      <c r="AQ51" s="27">
        <v>168</v>
      </c>
      <c r="AR51" s="28">
        <v>56.699999999999996</v>
      </c>
      <c r="AS51" s="26">
        <f t="shared" si="36"/>
        <v>2.8</v>
      </c>
      <c r="AT51" s="65">
        <f t="shared" si="21"/>
        <v>244.29999999999998</v>
      </c>
      <c r="AU51" s="22">
        <v>2.8</v>
      </c>
      <c r="AV51" s="27">
        <v>160</v>
      </c>
      <c r="AW51" s="28">
        <v>56</v>
      </c>
      <c r="AX51" s="110">
        <f t="shared" si="37"/>
        <v>46.199999999999996</v>
      </c>
      <c r="AY51" s="65">
        <f t="shared" si="22"/>
        <v>172.60000000000002</v>
      </c>
      <c r="AZ51" s="22">
        <v>46.199999999999996</v>
      </c>
      <c r="BA51" s="27">
        <v>304</v>
      </c>
      <c r="BB51" s="28">
        <v>9.7999999999999989</v>
      </c>
      <c r="BC51" s="26">
        <f t="shared" si="38"/>
        <v>34.299999999999997</v>
      </c>
      <c r="BD51" s="65">
        <f t="shared" si="23"/>
        <v>325.7</v>
      </c>
      <c r="BE51" s="22"/>
      <c r="BF51" s="27"/>
      <c r="BG51" s="28"/>
      <c r="BH51" s="26">
        <f t="shared" si="39"/>
        <v>0</v>
      </c>
      <c r="BI51" s="65">
        <f t="shared" si="24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25"/>
        <v>144.40000000000009</v>
      </c>
      <c r="G52" s="24">
        <v>650.79999999999995</v>
      </c>
      <c r="H52" s="27">
        <f>268.8</f>
        <v>268.8</v>
      </c>
      <c r="I52" s="23">
        <v>42</v>
      </c>
      <c r="J52" s="24">
        <f t="shared" si="26"/>
        <v>687.6</v>
      </c>
      <c r="K52" s="65">
        <f t="shared" si="27"/>
        <v>273.99999999999989</v>
      </c>
      <c r="L52" s="22">
        <v>687.6</v>
      </c>
      <c r="M52" s="27">
        <v>268.8</v>
      </c>
      <c r="N52" s="25">
        <v>119.2</v>
      </c>
      <c r="O52" s="26">
        <f t="shared" si="28"/>
        <v>398.64</v>
      </c>
      <c r="P52" s="65">
        <f t="shared" si="29"/>
        <v>676.96000000000015</v>
      </c>
      <c r="Q52" s="22">
        <v>398.64</v>
      </c>
      <c r="R52" s="27">
        <v>268.8</v>
      </c>
      <c r="S52" s="25">
        <v>70.400000000000006</v>
      </c>
      <c r="T52" s="26">
        <f t="shared" si="30"/>
        <v>442.80000000000007</v>
      </c>
      <c r="U52" s="66">
        <f t="shared" si="31"/>
        <v>295.03999999999996</v>
      </c>
      <c r="V52" s="22">
        <v>442.80000000000007</v>
      </c>
      <c r="W52" s="27">
        <v>134.4</v>
      </c>
      <c r="X52" s="25">
        <v>56.400000000000006</v>
      </c>
      <c r="Y52" s="26">
        <f t="shared" si="32"/>
        <v>195.20000000000002</v>
      </c>
      <c r="Z52" s="66">
        <f t="shared" si="33"/>
        <v>438.4</v>
      </c>
      <c r="AA52" s="22">
        <v>195.20000000000002</v>
      </c>
      <c r="AB52" s="27">
        <v>220.66</v>
      </c>
      <c r="AC52" s="28">
        <v>64</v>
      </c>
      <c r="AD52" s="29">
        <f t="shared" si="34"/>
        <v>170</v>
      </c>
      <c r="AE52" s="65">
        <f t="shared" si="16"/>
        <v>309.86</v>
      </c>
      <c r="AF52" s="22">
        <v>170</v>
      </c>
      <c r="AG52" s="27"/>
      <c r="AH52" s="28">
        <v>52</v>
      </c>
      <c r="AI52" s="26">
        <f t="shared" si="35"/>
        <v>227.2</v>
      </c>
      <c r="AJ52" s="65">
        <f t="shared" si="17"/>
        <v>-5.1999999999999886</v>
      </c>
      <c r="AK52" s="22">
        <f t="shared" si="18"/>
        <v>227.2</v>
      </c>
      <c r="AL52" s="27"/>
      <c r="AM52" s="28">
        <v>25.200000000000003</v>
      </c>
      <c r="AN52" s="26">
        <f t="shared" si="19"/>
        <v>31.200000000000003</v>
      </c>
      <c r="AO52" s="65">
        <f t="shared" si="20"/>
        <v>221.2</v>
      </c>
      <c r="AP52" s="22">
        <v>31.200000000000003</v>
      </c>
      <c r="AQ52" s="27">
        <v>0</v>
      </c>
      <c r="AR52" s="28">
        <v>66.400000000000006</v>
      </c>
      <c r="AS52" s="26">
        <f t="shared" si="36"/>
        <v>10.8</v>
      </c>
      <c r="AT52" s="65">
        <f t="shared" si="21"/>
        <v>86.800000000000011</v>
      </c>
      <c r="AU52" s="22">
        <v>10.8</v>
      </c>
      <c r="AV52" s="27"/>
      <c r="AW52" s="28">
        <v>148.80000000000001</v>
      </c>
      <c r="AX52" s="110">
        <f t="shared" si="37"/>
        <v>99.600000000000009</v>
      </c>
      <c r="AY52" s="65">
        <f t="shared" si="22"/>
        <v>60.000000000000014</v>
      </c>
      <c r="AZ52" s="22">
        <v>99.600000000000009</v>
      </c>
      <c r="BA52" s="27"/>
      <c r="BB52" s="28">
        <v>15.600000000000001</v>
      </c>
      <c r="BC52" s="26">
        <f t="shared" si="38"/>
        <v>12.8</v>
      </c>
      <c r="BD52" s="65">
        <f t="shared" si="23"/>
        <v>102.40000000000002</v>
      </c>
      <c r="BE52" s="22"/>
      <c r="BF52" s="27"/>
      <c r="BG52" s="28"/>
      <c r="BH52" s="26">
        <f t="shared" si="39"/>
        <v>0</v>
      </c>
      <c r="BI52" s="65">
        <f t="shared" si="24"/>
        <v>0</v>
      </c>
      <c r="BJ52" s="4" t="s">
        <v>15</v>
      </c>
      <c r="BK52" s="1"/>
      <c r="BL52" s="1"/>
      <c r="BM52" s="1"/>
      <c r="BN52" s="1"/>
    </row>
    <row r="53" spans="1:66">
      <c r="A53" s="21" t="s">
        <v>95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5"/>
        <v>0</v>
      </c>
      <c r="G53" s="24">
        <v>0</v>
      </c>
      <c r="H53" s="22"/>
      <c r="I53" s="23">
        <v>0</v>
      </c>
      <c r="J53" s="24">
        <f t="shared" si="26"/>
        <v>0</v>
      </c>
      <c r="K53" s="65">
        <f t="shared" si="27"/>
        <v>0</v>
      </c>
      <c r="L53" s="22">
        <v>0</v>
      </c>
      <c r="M53" s="22">
        <v>44.19</v>
      </c>
      <c r="N53" s="25">
        <v>0</v>
      </c>
      <c r="O53" s="26">
        <f t="shared" si="28"/>
        <v>0</v>
      </c>
      <c r="P53" s="65">
        <f t="shared" si="29"/>
        <v>44.19</v>
      </c>
      <c r="Q53" s="22">
        <v>0</v>
      </c>
      <c r="R53" s="22">
        <v>0</v>
      </c>
      <c r="S53" s="25">
        <v>0</v>
      </c>
      <c r="T53" s="26">
        <f t="shared" si="30"/>
        <v>0</v>
      </c>
      <c r="U53" s="66">
        <f t="shared" si="31"/>
        <v>0</v>
      </c>
      <c r="V53" s="22">
        <v>0</v>
      </c>
      <c r="W53" s="22"/>
      <c r="X53" s="25">
        <v>0</v>
      </c>
      <c r="Y53" s="26">
        <f t="shared" si="32"/>
        <v>210.20000000000002</v>
      </c>
      <c r="Z53" s="66">
        <f t="shared" si="33"/>
        <v>-210.20000000000002</v>
      </c>
      <c r="AA53" s="22">
        <v>210.20000000000002</v>
      </c>
      <c r="AB53" s="27">
        <v>20</v>
      </c>
      <c r="AC53" s="28">
        <v>0</v>
      </c>
      <c r="AD53" s="29">
        <f t="shared" si="34"/>
        <v>0</v>
      </c>
      <c r="AE53" s="65">
        <f t="shared" si="16"/>
        <v>230.20000000000002</v>
      </c>
      <c r="AF53" s="22">
        <v>0</v>
      </c>
      <c r="AG53" s="27">
        <v>25.25</v>
      </c>
      <c r="AH53" s="28">
        <v>0</v>
      </c>
      <c r="AI53" s="26">
        <f t="shared" si="35"/>
        <v>0</v>
      </c>
      <c r="AJ53" s="65">
        <f t="shared" si="17"/>
        <v>25.25</v>
      </c>
      <c r="AK53" s="22">
        <f t="shared" si="18"/>
        <v>0</v>
      </c>
      <c r="AL53" s="27">
        <v>30.6</v>
      </c>
      <c r="AM53" s="28">
        <v>0</v>
      </c>
      <c r="AN53" s="26">
        <f t="shared" si="19"/>
        <v>0</v>
      </c>
      <c r="AO53" s="65">
        <f t="shared" si="20"/>
        <v>30.6</v>
      </c>
      <c r="AP53" s="22">
        <v>0</v>
      </c>
      <c r="AQ53" s="27">
        <v>0</v>
      </c>
      <c r="AR53" s="28">
        <v>0</v>
      </c>
      <c r="AS53" s="26">
        <f t="shared" si="36"/>
        <v>0</v>
      </c>
      <c r="AT53" s="65">
        <f t="shared" si="21"/>
        <v>0</v>
      </c>
      <c r="AU53" s="22">
        <v>0</v>
      </c>
      <c r="AV53" s="27">
        <v>48.748000000000005</v>
      </c>
      <c r="AW53" s="28">
        <v>0</v>
      </c>
      <c r="AX53" s="110">
        <f t="shared" si="37"/>
        <v>0</v>
      </c>
      <c r="AY53" s="65">
        <f t="shared" si="22"/>
        <v>48.748000000000005</v>
      </c>
      <c r="AZ53" s="22">
        <v>0</v>
      </c>
      <c r="BA53" s="27"/>
      <c r="BB53" s="28">
        <v>0</v>
      </c>
      <c r="BC53" s="26">
        <f t="shared" si="38"/>
        <v>0</v>
      </c>
      <c r="BD53" s="65">
        <f t="shared" si="23"/>
        <v>0</v>
      </c>
      <c r="BE53" s="22"/>
      <c r="BF53" s="27"/>
      <c r="BG53" s="28"/>
      <c r="BH53" s="26">
        <f t="shared" si="39"/>
        <v>0</v>
      </c>
      <c r="BI53" s="65">
        <f t="shared" si="24"/>
        <v>0</v>
      </c>
      <c r="BJ53" s="21" t="s">
        <v>95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25"/>
        <v>56.319999999999993</v>
      </c>
      <c r="G54" s="24">
        <v>130.08000000000001</v>
      </c>
      <c r="H54" s="22"/>
      <c r="I54" s="23">
        <v>11.040000000000001</v>
      </c>
      <c r="J54" s="24">
        <f t="shared" si="26"/>
        <v>106.4</v>
      </c>
      <c r="K54" s="65">
        <f t="shared" si="27"/>
        <v>34.72</v>
      </c>
      <c r="L54" s="22">
        <v>106.4</v>
      </c>
      <c r="M54" s="22"/>
      <c r="N54" s="25">
        <v>6.08</v>
      </c>
      <c r="O54" s="26">
        <f t="shared" si="28"/>
        <v>54.72</v>
      </c>
      <c r="P54" s="65">
        <f t="shared" si="29"/>
        <v>57.760000000000005</v>
      </c>
      <c r="Q54" s="22">
        <v>54.72</v>
      </c>
      <c r="R54" s="22">
        <v>0</v>
      </c>
      <c r="S54" s="25">
        <v>1.92</v>
      </c>
      <c r="T54" s="26">
        <f t="shared" si="30"/>
        <v>91.2</v>
      </c>
      <c r="U54" s="66">
        <f t="shared" si="31"/>
        <v>-34.56</v>
      </c>
      <c r="V54" s="22">
        <v>91.2</v>
      </c>
      <c r="W54" s="22"/>
      <c r="X54" s="25">
        <v>5.12</v>
      </c>
      <c r="Y54" s="26">
        <f t="shared" si="32"/>
        <v>55.84</v>
      </c>
      <c r="Z54" s="66">
        <f t="shared" si="33"/>
        <v>40.480000000000004</v>
      </c>
      <c r="AA54" s="22">
        <v>55.84</v>
      </c>
      <c r="AB54" s="27"/>
      <c r="AC54" s="28">
        <v>1.92</v>
      </c>
      <c r="AD54" s="29">
        <f t="shared" si="34"/>
        <v>43.839999999999996</v>
      </c>
      <c r="AE54" s="65">
        <f t="shared" si="16"/>
        <v>13.920000000000009</v>
      </c>
      <c r="AF54" s="22">
        <v>43.839999999999996</v>
      </c>
      <c r="AG54" s="27"/>
      <c r="AH54" s="28">
        <v>0.96</v>
      </c>
      <c r="AI54" s="26">
        <f t="shared" si="35"/>
        <v>43.36</v>
      </c>
      <c r="AJ54" s="65">
        <f t="shared" si="17"/>
        <v>1.4399999999999977</v>
      </c>
      <c r="AK54" s="22">
        <f t="shared" si="18"/>
        <v>43.36</v>
      </c>
      <c r="AL54" s="27"/>
      <c r="AM54" s="28">
        <v>2.88</v>
      </c>
      <c r="AN54" s="26">
        <f t="shared" si="19"/>
        <v>26.400000000000002</v>
      </c>
      <c r="AO54" s="65">
        <f t="shared" si="20"/>
        <v>19.84</v>
      </c>
      <c r="AP54" s="22">
        <v>26.400000000000002</v>
      </c>
      <c r="AQ54" s="27">
        <v>0</v>
      </c>
      <c r="AR54" s="28">
        <v>2.08</v>
      </c>
      <c r="AS54" s="26">
        <f t="shared" si="36"/>
        <v>2.08</v>
      </c>
      <c r="AT54" s="65">
        <f t="shared" si="21"/>
        <v>26.400000000000006</v>
      </c>
      <c r="AU54" s="22">
        <v>2.08</v>
      </c>
      <c r="AV54" s="27"/>
      <c r="AW54" s="28">
        <v>10.88</v>
      </c>
      <c r="AX54" s="110">
        <f t="shared" si="37"/>
        <v>8.32</v>
      </c>
      <c r="AY54" s="65">
        <f t="shared" si="22"/>
        <v>4.6400000000000006</v>
      </c>
      <c r="AZ54" s="22">
        <v>8.32</v>
      </c>
      <c r="BA54" s="27"/>
      <c r="BB54" s="28">
        <v>3.2</v>
      </c>
      <c r="BC54" s="26">
        <f t="shared" si="38"/>
        <v>0.8</v>
      </c>
      <c r="BD54" s="65">
        <f t="shared" si="23"/>
        <v>10.719999999999999</v>
      </c>
      <c r="BE54" s="22"/>
      <c r="BF54" s="27"/>
      <c r="BG54" s="28"/>
      <c r="BH54" s="26">
        <f t="shared" si="39"/>
        <v>0</v>
      </c>
      <c r="BI54" s="65">
        <f t="shared" si="24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25"/>
        <v>8.879999999999999</v>
      </c>
      <c r="G55" s="24">
        <v>1.3199999999999998</v>
      </c>
      <c r="H55" s="27"/>
      <c r="I55" s="23">
        <v>1.68</v>
      </c>
      <c r="J55" s="24">
        <f t="shared" si="26"/>
        <v>0</v>
      </c>
      <c r="K55" s="65">
        <f t="shared" si="27"/>
        <v>3</v>
      </c>
      <c r="L55" s="22">
        <v>0</v>
      </c>
      <c r="M55" s="27"/>
      <c r="N55" s="25">
        <v>19.68</v>
      </c>
      <c r="O55" s="26">
        <f t="shared" si="28"/>
        <v>47.64</v>
      </c>
      <c r="P55" s="65">
        <f t="shared" si="29"/>
        <v>-27.96</v>
      </c>
      <c r="Q55" s="22">
        <v>47.64</v>
      </c>
      <c r="R55" s="27">
        <v>0</v>
      </c>
      <c r="S55" s="25">
        <v>14.04</v>
      </c>
      <c r="T55" s="26">
        <f t="shared" si="30"/>
        <v>18.72</v>
      </c>
      <c r="U55" s="66">
        <f t="shared" si="31"/>
        <v>42.96</v>
      </c>
      <c r="V55" s="22">
        <v>18.72</v>
      </c>
      <c r="W55" s="27"/>
      <c r="X55" s="25">
        <v>27.84</v>
      </c>
      <c r="Y55" s="26">
        <f t="shared" si="32"/>
        <v>25.8</v>
      </c>
      <c r="Z55" s="66">
        <f t="shared" si="33"/>
        <v>20.76</v>
      </c>
      <c r="AA55" s="22">
        <v>25.8</v>
      </c>
      <c r="AB55" s="27"/>
      <c r="AC55" s="28">
        <v>24.72</v>
      </c>
      <c r="AD55" s="29">
        <f t="shared" si="34"/>
        <v>27.36</v>
      </c>
      <c r="AE55" s="65">
        <f t="shared" si="16"/>
        <v>23.159999999999997</v>
      </c>
      <c r="AF55" s="22">
        <v>27.36</v>
      </c>
      <c r="AG55" s="27"/>
      <c r="AH55" s="28">
        <v>15.36</v>
      </c>
      <c r="AI55" s="26">
        <f t="shared" si="35"/>
        <v>20.52</v>
      </c>
      <c r="AJ55" s="65">
        <f t="shared" si="17"/>
        <v>22.2</v>
      </c>
      <c r="AK55" s="22">
        <f t="shared" si="18"/>
        <v>20.52</v>
      </c>
      <c r="AL55" s="27"/>
      <c r="AM55" s="28">
        <v>8.0399999999999991</v>
      </c>
      <c r="AN55" s="26">
        <f t="shared" si="19"/>
        <v>1.2</v>
      </c>
      <c r="AO55" s="65">
        <f t="shared" si="20"/>
        <v>27.36</v>
      </c>
      <c r="AP55" s="22">
        <v>1.2</v>
      </c>
      <c r="AQ55" s="27">
        <v>0</v>
      </c>
      <c r="AR55" s="28">
        <v>24.96</v>
      </c>
      <c r="AS55" s="26">
        <f t="shared" si="36"/>
        <v>14.879999999999999</v>
      </c>
      <c r="AT55" s="65">
        <f t="shared" si="21"/>
        <v>11.280000000000001</v>
      </c>
      <c r="AU55" s="22">
        <v>14.879999999999999</v>
      </c>
      <c r="AV55" s="27"/>
      <c r="AW55" s="28">
        <v>64.92</v>
      </c>
      <c r="AX55" s="110">
        <f t="shared" si="37"/>
        <v>34.08</v>
      </c>
      <c r="AY55" s="65">
        <f t="shared" si="22"/>
        <v>45.72</v>
      </c>
      <c r="AZ55" s="22">
        <v>34.08</v>
      </c>
      <c r="BA55" s="27"/>
      <c r="BB55" s="28">
        <v>12.84</v>
      </c>
      <c r="BC55" s="26">
        <f t="shared" si="38"/>
        <v>20.64</v>
      </c>
      <c r="BD55" s="65">
        <f t="shared" si="23"/>
        <v>26.28</v>
      </c>
      <c r="BE55" s="22"/>
      <c r="BF55" s="27"/>
      <c r="BG55" s="28"/>
      <c r="BH55" s="26">
        <f t="shared" si="39"/>
        <v>0</v>
      </c>
      <c r="BI55" s="65">
        <f t="shared" si="24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25"/>
        <v>-1.2000000000000028</v>
      </c>
      <c r="G56" s="24">
        <v>38.400000000000006</v>
      </c>
      <c r="H56" s="27">
        <v>362.88</v>
      </c>
      <c r="I56" s="23">
        <v>16.8</v>
      </c>
      <c r="J56" s="24">
        <f t="shared" si="26"/>
        <v>391.2</v>
      </c>
      <c r="K56" s="65">
        <f t="shared" si="27"/>
        <v>26.879999999999995</v>
      </c>
      <c r="L56" s="22">
        <v>391.2</v>
      </c>
      <c r="M56" s="27">
        <v>47.52</v>
      </c>
      <c r="N56" s="25">
        <v>28.400000000000002</v>
      </c>
      <c r="O56" s="26">
        <f t="shared" si="28"/>
        <v>151.99600000000001</v>
      </c>
      <c r="P56" s="65">
        <f t="shared" si="29"/>
        <v>315.12399999999991</v>
      </c>
      <c r="Q56" s="22">
        <v>151.99600000000001</v>
      </c>
      <c r="R56" s="27">
        <v>0</v>
      </c>
      <c r="S56" s="25">
        <v>17.600000000000001</v>
      </c>
      <c r="T56" s="26">
        <f t="shared" si="30"/>
        <v>64.8</v>
      </c>
      <c r="U56" s="66">
        <f t="shared" si="31"/>
        <v>104.79600000000001</v>
      </c>
      <c r="V56" s="22">
        <v>64.8</v>
      </c>
      <c r="W56" s="27"/>
      <c r="X56" s="25">
        <v>10</v>
      </c>
      <c r="Y56" s="26">
        <f t="shared" si="32"/>
        <v>28.8</v>
      </c>
      <c r="Z56" s="66">
        <f t="shared" si="33"/>
        <v>46</v>
      </c>
      <c r="AA56" s="22">
        <v>28.8</v>
      </c>
      <c r="AB56" s="27"/>
      <c r="AC56" s="28">
        <v>23.200000000000003</v>
      </c>
      <c r="AD56" s="29">
        <f t="shared" si="34"/>
        <v>46.800000000000004</v>
      </c>
      <c r="AE56" s="65">
        <f t="shared" si="16"/>
        <v>5.1999999999999957</v>
      </c>
      <c r="AF56" s="22">
        <v>46.800000000000004</v>
      </c>
      <c r="AG56" s="27"/>
      <c r="AH56" s="28">
        <v>12.4</v>
      </c>
      <c r="AI56" s="26">
        <f t="shared" si="35"/>
        <v>27.200000000000003</v>
      </c>
      <c r="AJ56" s="65">
        <f t="shared" si="17"/>
        <v>32</v>
      </c>
      <c r="AK56" s="22">
        <f t="shared" si="18"/>
        <v>27.200000000000003</v>
      </c>
      <c r="AL56" s="27"/>
      <c r="AM56" s="28">
        <v>8.8000000000000007</v>
      </c>
      <c r="AN56" s="26">
        <f t="shared" si="19"/>
        <v>7.2</v>
      </c>
      <c r="AO56" s="65">
        <f t="shared" si="20"/>
        <v>28.8</v>
      </c>
      <c r="AP56" s="22">
        <v>7.2</v>
      </c>
      <c r="AQ56" s="27">
        <v>0</v>
      </c>
      <c r="AR56" s="28">
        <v>11.200000000000001</v>
      </c>
      <c r="AS56" s="26">
        <f t="shared" si="36"/>
        <v>8</v>
      </c>
      <c r="AT56" s="65">
        <f t="shared" si="21"/>
        <v>10.400000000000002</v>
      </c>
      <c r="AU56" s="22">
        <v>8</v>
      </c>
      <c r="AV56" s="27"/>
      <c r="AW56" s="28">
        <v>16.8</v>
      </c>
      <c r="AX56" s="110">
        <f t="shared" si="37"/>
        <v>10.4</v>
      </c>
      <c r="AY56" s="65">
        <f t="shared" si="22"/>
        <v>14.4</v>
      </c>
      <c r="AZ56" s="22">
        <v>10.4</v>
      </c>
      <c r="BA56" s="27"/>
      <c r="BB56" s="28">
        <v>6.4</v>
      </c>
      <c r="BC56" s="26">
        <f t="shared" si="38"/>
        <v>4.8000000000000007</v>
      </c>
      <c r="BD56" s="65">
        <f t="shared" si="23"/>
        <v>12</v>
      </c>
      <c r="BE56" s="22"/>
      <c r="BF56" s="27"/>
      <c r="BG56" s="28"/>
      <c r="BH56" s="26">
        <f t="shared" si="39"/>
        <v>0</v>
      </c>
      <c r="BI56" s="65">
        <f t="shared" si="24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25"/>
        <v>-79</v>
      </c>
      <c r="G57" s="24">
        <v>93</v>
      </c>
      <c r="H57" s="27"/>
      <c r="I57" s="23">
        <v>20</v>
      </c>
      <c r="J57" s="24">
        <f t="shared" si="26"/>
        <v>35</v>
      </c>
      <c r="K57" s="65">
        <f t="shared" si="27"/>
        <v>78</v>
      </c>
      <c r="L57" s="22">
        <v>35</v>
      </c>
      <c r="M57" s="27"/>
      <c r="N57" s="25">
        <v>19</v>
      </c>
      <c r="O57" s="26">
        <f t="shared" si="28"/>
        <v>19</v>
      </c>
      <c r="P57" s="65">
        <f t="shared" si="29"/>
        <v>35</v>
      </c>
      <c r="Q57" s="22">
        <v>19</v>
      </c>
      <c r="R57" s="27">
        <v>0</v>
      </c>
      <c r="S57" s="25">
        <v>14</v>
      </c>
      <c r="T57" s="26">
        <f t="shared" si="30"/>
        <v>31</v>
      </c>
      <c r="U57" s="66">
        <f t="shared" si="31"/>
        <v>2</v>
      </c>
      <c r="V57" s="22">
        <v>31</v>
      </c>
      <c r="W57" s="27"/>
      <c r="X57" s="25">
        <v>11</v>
      </c>
      <c r="Y57" s="26">
        <f t="shared" si="32"/>
        <v>35</v>
      </c>
      <c r="Z57" s="66">
        <f t="shared" si="33"/>
        <v>7</v>
      </c>
      <c r="AA57" s="22">
        <v>35</v>
      </c>
      <c r="AB57" s="27"/>
      <c r="AC57" s="28">
        <v>18</v>
      </c>
      <c r="AD57" s="29">
        <f t="shared" si="34"/>
        <v>49</v>
      </c>
      <c r="AE57" s="65">
        <f t="shared" si="16"/>
        <v>4</v>
      </c>
      <c r="AF57" s="22">
        <v>49</v>
      </c>
      <c r="AG57" s="27"/>
      <c r="AH57" s="28">
        <v>17</v>
      </c>
      <c r="AI57" s="26">
        <f t="shared" si="35"/>
        <v>62</v>
      </c>
      <c r="AJ57" s="65">
        <f t="shared" si="17"/>
        <v>4</v>
      </c>
      <c r="AK57" s="22">
        <f t="shared" si="18"/>
        <v>62</v>
      </c>
      <c r="AL57" s="27"/>
      <c r="AM57" s="28">
        <v>9</v>
      </c>
      <c r="AN57" s="26">
        <f t="shared" si="19"/>
        <v>63</v>
      </c>
      <c r="AO57" s="65">
        <f t="shared" si="20"/>
        <v>8</v>
      </c>
      <c r="AP57" s="22">
        <v>63</v>
      </c>
      <c r="AQ57" s="27">
        <v>0</v>
      </c>
      <c r="AR57" s="28">
        <v>13</v>
      </c>
      <c r="AS57" s="26">
        <f t="shared" si="36"/>
        <v>44</v>
      </c>
      <c r="AT57" s="65">
        <f t="shared" si="21"/>
        <v>32</v>
      </c>
      <c r="AU57" s="22">
        <v>44</v>
      </c>
      <c r="AV57" s="27"/>
      <c r="AW57" s="28">
        <v>22</v>
      </c>
      <c r="AX57" s="110">
        <f t="shared" si="37"/>
        <v>53</v>
      </c>
      <c r="AY57" s="65">
        <f t="shared" si="22"/>
        <v>13</v>
      </c>
      <c r="AZ57" s="22">
        <v>53</v>
      </c>
      <c r="BA57" s="27"/>
      <c r="BB57" s="28">
        <v>4</v>
      </c>
      <c r="BC57" s="26">
        <f t="shared" si="38"/>
        <v>26</v>
      </c>
      <c r="BD57" s="65">
        <f t="shared" si="23"/>
        <v>31</v>
      </c>
      <c r="BE57" s="22"/>
      <c r="BF57" s="27"/>
      <c r="BG57" s="28"/>
      <c r="BH57" s="26">
        <f t="shared" si="39"/>
        <v>0</v>
      </c>
      <c r="BI57" s="65">
        <f t="shared" si="24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25"/>
        <v>42</v>
      </c>
      <c r="G58" s="24">
        <v>11</v>
      </c>
      <c r="H58" s="22"/>
      <c r="I58" s="23">
        <v>12</v>
      </c>
      <c r="J58" s="24">
        <f t="shared" si="26"/>
        <v>12</v>
      </c>
      <c r="K58" s="65">
        <f t="shared" si="27"/>
        <v>11</v>
      </c>
      <c r="L58" s="22">
        <v>12</v>
      </c>
      <c r="M58" s="22"/>
      <c r="N58" s="25">
        <v>13</v>
      </c>
      <c r="O58" s="26">
        <f t="shared" si="28"/>
        <v>11</v>
      </c>
      <c r="P58" s="65">
        <f t="shared" si="29"/>
        <v>14</v>
      </c>
      <c r="Q58" s="22">
        <v>11</v>
      </c>
      <c r="R58" s="22">
        <v>0</v>
      </c>
      <c r="S58" s="25">
        <v>25</v>
      </c>
      <c r="T58" s="26">
        <f t="shared" si="30"/>
        <v>26</v>
      </c>
      <c r="U58" s="66">
        <f t="shared" si="31"/>
        <v>10</v>
      </c>
      <c r="V58" s="22">
        <v>26</v>
      </c>
      <c r="W58" s="22">
        <v>96</v>
      </c>
      <c r="X58" s="25">
        <v>17</v>
      </c>
      <c r="Y58" s="26">
        <f t="shared" si="32"/>
        <v>95</v>
      </c>
      <c r="Z58" s="66">
        <f t="shared" si="33"/>
        <v>44</v>
      </c>
      <c r="AA58" s="22">
        <v>95</v>
      </c>
      <c r="AB58" s="27">
        <v>252</v>
      </c>
      <c r="AC58" s="28">
        <v>5</v>
      </c>
      <c r="AD58" s="29">
        <f t="shared" si="34"/>
        <v>192</v>
      </c>
      <c r="AE58" s="65">
        <f t="shared" si="16"/>
        <v>160</v>
      </c>
      <c r="AF58" s="22">
        <v>192</v>
      </c>
      <c r="AG58" s="27"/>
      <c r="AH58" s="28">
        <v>15</v>
      </c>
      <c r="AI58" s="26">
        <f t="shared" si="35"/>
        <v>86</v>
      </c>
      <c r="AJ58" s="65">
        <f t="shared" si="17"/>
        <v>121</v>
      </c>
      <c r="AK58" s="22">
        <f t="shared" si="18"/>
        <v>86</v>
      </c>
      <c r="AL58" s="27"/>
      <c r="AM58" s="28">
        <v>4</v>
      </c>
      <c r="AN58" s="26">
        <f t="shared" si="19"/>
        <v>12</v>
      </c>
      <c r="AO58" s="65">
        <f t="shared" si="20"/>
        <v>78</v>
      </c>
      <c r="AP58" s="22">
        <v>12</v>
      </c>
      <c r="AQ58" s="27">
        <v>0</v>
      </c>
      <c r="AR58" s="28">
        <v>14</v>
      </c>
      <c r="AS58" s="26">
        <f t="shared" si="36"/>
        <v>13</v>
      </c>
      <c r="AT58" s="65">
        <f t="shared" si="21"/>
        <v>13</v>
      </c>
      <c r="AU58" s="22">
        <v>13</v>
      </c>
      <c r="AV58" s="27"/>
      <c r="AW58" s="28">
        <v>16</v>
      </c>
      <c r="AX58" s="110">
        <f t="shared" si="37"/>
        <v>28</v>
      </c>
      <c r="AY58" s="65">
        <f t="shared" si="22"/>
        <v>1</v>
      </c>
      <c r="AZ58" s="22">
        <v>28</v>
      </c>
      <c r="BA58" s="27"/>
      <c r="BB58" s="28">
        <v>1</v>
      </c>
      <c r="BC58" s="26">
        <f t="shared" si="38"/>
        <v>0</v>
      </c>
      <c r="BD58" s="65">
        <f t="shared" si="23"/>
        <v>29</v>
      </c>
      <c r="BE58" s="22"/>
      <c r="BF58" s="27"/>
      <c r="BG58" s="28"/>
      <c r="BH58" s="26">
        <f t="shared" si="39"/>
        <v>0</v>
      </c>
      <c r="BI58" s="65">
        <f t="shared" si="24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25"/>
        <v>40</v>
      </c>
      <c r="G59" s="24">
        <v>27</v>
      </c>
      <c r="H59" s="27"/>
      <c r="I59" s="23">
        <v>24</v>
      </c>
      <c r="J59" s="24">
        <f t="shared" si="26"/>
        <v>50</v>
      </c>
      <c r="K59" s="65">
        <f t="shared" si="27"/>
        <v>1</v>
      </c>
      <c r="L59" s="22">
        <v>50</v>
      </c>
      <c r="M59" s="27"/>
      <c r="N59" s="25">
        <v>55</v>
      </c>
      <c r="O59" s="26">
        <f t="shared" si="28"/>
        <v>98</v>
      </c>
      <c r="P59" s="65">
        <f t="shared" si="29"/>
        <v>7</v>
      </c>
      <c r="Q59" s="22">
        <v>98</v>
      </c>
      <c r="R59" s="27">
        <v>0</v>
      </c>
      <c r="S59" s="25">
        <v>55</v>
      </c>
      <c r="T59" s="26">
        <f t="shared" si="30"/>
        <v>86</v>
      </c>
      <c r="U59" s="66">
        <f t="shared" si="31"/>
        <v>67</v>
      </c>
      <c r="V59" s="22">
        <v>86</v>
      </c>
      <c r="W59" s="27"/>
      <c r="X59" s="25">
        <v>46</v>
      </c>
      <c r="Y59" s="26">
        <f t="shared" si="32"/>
        <v>93</v>
      </c>
      <c r="Z59" s="66">
        <f t="shared" si="33"/>
        <v>39</v>
      </c>
      <c r="AA59" s="22">
        <v>93</v>
      </c>
      <c r="AB59" s="27"/>
      <c r="AC59" s="28">
        <v>56</v>
      </c>
      <c r="AD59" s="29">
        <f t="shared" si="34"/>
        <v>88</v>
      </c>
      <c r="AE59" s="65">
        <f t="shared" si="16"/>
        <v>61</v>
      </c>
      <c r="AF59" s="22">
        <v>88</v>
      </c>
      <c r="AG59" s="27"/>
      <c r="AH59" s="28">
        <v>32</v>
      </c>
      <c r="AI59" s="26">
        <f t="shared" si="35"/>
        <v>59</v>
      </c>
      <c r="AJ59" s="65">
        <f t="shared" si="17"/>
        <v>61</v>
      </c>
      <c r="AK59" s="22">
        <f t="shared" si="18"/>
        <v>59</v>
      </c>
      <c r="AL59" s="27"/>
      <c r="AM59" s="28">
        <v>1</v>
      </c>
      <c r="AN59" s="26">
        <f t="shared" si="19"/>
        <v>38</v>
      </c>
      <c r="AO59" s="65">
        <f t="shared" si="20"/>
        <v>22</v>
      </c>
      <c r="AP59" s="22">
        <v>38</v>
      </c>
      <c r="AQ59" s="27">
        <v>0</v>
      </c>
      <c r="AR59" s="28">
        <v>24</v>
      </c>
      <c r="AS59" s="26">
        <f t="shared" si="36"/>
        <v>32</v>
      </c>
      <c r="AT59" s="65">
        <f t="shared" si="21"/>
        <v>30</v>
      </c>
      <c r="AU59" s="22">
        <v>32</v>
      </c>
      <c r="AV59" s="27"/>
      <c r="AW59" s="28">
        <v>141</v>
      </c>
      <c r="AX59" s="110">
        <f t="shared" si="37"/>
        <v>87</v>
      </c>
      <c r="AY59" s="65">
        <f t="shared" si="22"/>
        <v>86</v>
      </c>
      <c r="AZ59" s="22">
        <v>87</v>
      </c>
      <c r="BA59" s="27"/>
      <c r="BB59" s="28">
        <v>41</v>
      </c>
      <c r="BC59" s="26">
        <f t="shared" si="38"/>
        <v>13</v>
      </c>
      <c r="BD59" s="65">
        <f t="shared" si="23"/>
        <v>115</v>
      </c>
      <c r="BE59" s="22"/>
      <c r="BF59" s="27"/>
      <c r="BG59" s="28"/>
      <c r="BH59" s="26">
        <f t="shared" si="39"/>
        <v>0</v>
      </c>
      <c r="BI59" s="65">
        <f t="shared" si="24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25"/>
        <v>4.1200000000000045</v>
      </c>
      <c r="G60" s="24">
        <v>85.75</v>
      </c>
      <c r="H60" s="27"/>
      <c r="I60" s="23">
        <v>11.25</v>
      </c>
      <c r="J60" s="24">
        <f t="shared" si="26"/>
        <v>96.25</v>
      </c>
      <c r="K60" s="65">
        <f t="shared" si="27"/>
        <v>0.75</v>
      </c>
      <c r="L60" s="22">
        <v>96.25</v>
      </c>
      <c r="M60" s="27"/>
      <c r="N60" s="25">
        <v>11.375</v>
      </c>
      <c r="O60" s="26">
        <f t="shared" si="28"/>
        <v>76</v>
      </c>
      <c r="P60" s="65">
        <f t="shared" si="29"/>
        <v>31.625</v>
      </c>
      <c r="Q60" s="22">
        <v>76</v>
      </c>
      <c r="R60" s="27">
        <v>0</v>
      </c>
      <c r="S60" s="25">
        <v>7.25</v>
      </c>
      <c r="T60" s="26">
        <f t="shared" si="30"/>
        <v>38.25</v>
      </c>
      <c r="U60" s="66">
        <f t="shared" si="31"/>
        <v>45</v>
      </c>
      <c r="V60" s="22">
        <v>38.25</v>
      </c>
      <c r="W60" s="27"/>
      <c r="X60" s="25">
        <v>17</v>
      </c>
      <c r="Y60" s="26">
        <f t="shared" si="32"/>
        <v>31</v>
      </c>
      <c r="Z60" s="66">
        <f t="shared" si="33"/>
        <v>24.25</v>
      </c>
      <c r="AA60" s="22">
        <v>31</v>
      </c>
      <c r="AB60" s="27"/>
      <c r="AC60" s="28">
        <v>7.625</v>
      </c>
      <c r="AD60" s="29">
        <f t="shared" si="34"/>
        <v>19.25</v>
      </c>
      <c r="AE60" s="65">
        <f t="shared" si="16"/>
        <v>19.375</v>
      </c>
      <c r="AF60" s="22">
        <v>19.25</v>
      </c>
      <c r="AG60" s="27"/>
      <c r="AH60" s="28">
        <v>6.75</v>
      </c>
      <c r="AI60" s="26">
        <f t="shared" si="35"/>
        <v>16</v>
      </c>
      <c r="AJ60" s="65">
        <f t="shared" si="17"/>
        <v>10</v>
      </c>
      <c r="AK60" s="22">
        <f t="shared" si="18"/>
        <v>16</v>
      </c>
      <c r="AL60" s="27"/>
      <c r="AM60" s="28">
        <v>7</v>
      </c>
      <c r="AN60" s="26">
        <f t="shared" si="19"/>
        <v>14.875</v>
      </c>
      <c r="AO60" s="65">
        <f t="shared" si="20"/>
        <v>8.125</v>
      </c>
      <c r="AP60" s="22">
        <v>14.875</v>
      </c>
      <c r="AQ60" s="27">
        <v>0</v>
      </c>
      <c r="AR60" s="28">
        <v>4</v>
      </c>
      <c r="AS60" s="26">
        <f t="shared" si="36"/>
        <v>10.875</v>
      </c>
      <c r="AT60" s="65">
        <f t="shared" si="21"/>
        <v>8</v>
      </c>
      <c r="AU60" s="22">
        <v>10.875</v>
      </c>
      <c r="AV60" s="27"/>
      <c r="AW60" s="28">
        <v>19</v>
      </c>
      <c r="AX60" s="110">
        <f t="shared" si="37"/>
        <v>23.375</v>
      </c>
      <c r="AY60" s="65">
        <f t="shared" si="22"/>
        <v>6.5</v>
      </c>
      <c r="AZ60" s="22">
        <v>23.375</v>
      </c>
      <c r="BA60" s="27">
        <v>144</v>
      </c>
      <c r="BB60" s="28">
        <v>7.5</v>
      </c>
      <c r="BC60" s="26">
        <f t="shared" si="38"/>
        <v>20.75</v>
      </c>
      <c r="BD60" s="65">
        <f t="shared" si="23"/>
        <v>154.125</v>
      </c>
      <c r="BE60" s="22"/>
      <c r="BF60" s="27"/>
      <c r="BG60" s="28"/>
      <c r="BH60" s="26">
        <f t="shared" si="39"/>
        <v>0</v>
      </c>
      <c r="BI60" s="65">
        <f t="shared" si="24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25"/>
        <v>18.399999999999995</v>
      </c>
      <c r="G61" s="24">
        <v>25.8</v>
      </c>
      <c r="H61" s="27">
        <f>28.64</f>
        <v>28.64</v>
      </c>
      <c r="I61" s="23">
        <v>6.2</v>
      </c>
      <c r="J61" s="24">
        <f t="shared" si="26"/>
        <v>22.2</v>
      </c>
      <c r="K61" s="65">
        <f t="shared" si="27"/>
        <v>38.44</v>
      </c>
      <c r="L61" s="22">
        <v>22.2</v>
      </c>
      <c r="M61" s="27"/>
      <c r="N61" s="25">
        <v>12.4</v>
      </c>
      <c r="O61" s="26">
        <f t="shared" si="28"/>
        <v>22.200000000000003</v>
      </c>
      <c r="P61" s="65">
        <f t="shared" si="29"/>
        <v>12.399999999999999</v>
      </c>
      <c r="Q61" s="22">
        <v>22.200000000000003</v>
      </c>
      <c r="R61" s="27">
        <v>0</v>
      </c>
      <c r="S61" s="25">
        <v>2.2000000000000002</v>
      </c>
      <c r="T61" s="26">
        <f t="shared" si="30"/>
        <v>4</v>
      </c>
      <c r="U61" s="66">
        <f t="shared" si="31"/>
        <v>20.400000000000002</v>
      </c>
      <c r="V61" s="22">
        <v>4</v>
      </c>
      <c r="W61" s="27">
        <v>36</v>
      </c>
      <c r="X61" s="25">
        <v>6.2</v>
      </c>
      <c r="Y61" s="26">
        <f t="shared" si="32"/>
        <v>3.6</v>
      </c>
      <c r="Z61" s="66">
        <f t="shared" si="33"/>
        <v>42.6</v>
      </c>
      <c r="AA61" s="22">
        <v>3.6</v>
      </c>
      <c r="AB61" s="27">
        <v>81</v>
      </c>
      <c r="AC61" s="28">
        <v>0.8</v>
      </c>
      <c r="AD61" s="29">
        <f t="shared" si="34"/>
        <v>22</v>
      </c>
      <c r="AE61" s="65">
        <f t="shared" si="16"/>
        <v>63.399999999999991</v>
      </c>
      <c r="AF61" s="22">
        <v>22</v>
      </c>
      <c r="AG61" s="27">
        <v>63</v>
      </c>
      <c r="AH61" s="28">
        <v>2.6</v>
      </c>
      <c r="AI61" s="26">
        <f t="shared" si="35"/>
        <v>0.4</v>
      </c>
      <c r="AJ61" s="65">
        <f t="shared" si="17"/>
        <v>87.199999999999989</v>
      </c>
      <c r="AK61" s="22">
        <f t="shared" si="18"/>
        <v>0.4</v>
      </c>
      <c r="AL61" s="27">
        <f>24+18</f>
        <v>42</v>
      </c>
      <c r="AM61" s="28">
        <v>1.8</v>
      </c>
      <c r="AN61" s="26">
        <f t="shared" si="19"/>
        <v>1.2000000000000002</v>
      </c>
      <c r="AO61" s="65">
        <f t="shared" si="20"/>
        <v>42.999999999999993</v>
      </c>
      <c r="AP61" s="22">
        <v>1.2000000000000002</v>
      </c>
      <c r="AQ61" s="27">
        <f>30+63</f>
        <v>93</v>
      </c>
      <c r="AR61" s="28">
        <v>4.6000000000000005</v>
      </c>
      <c r="AS61" s="26">
        <f t="shared" si="36"/>
        <v>3</v>
      </c>
      <c r="AT61" s="65">
        <f t="shared" si="21"/>
        <v>95.8</v>
      </c>
      <c r="AU61" s="22">
        <v>3</v>
      </c>
      <c r="AV61" s="27">
        <v>45</v>
      </c>
      <c r="AW61" s="28">
        <v>13.600000000000001</v>
      </c>
      <c r="AX61" s="110">
        <f t="shared" si="37"/>
        <v>8.6</v>
      </c>
      <c r="AY61" s="65">
        <f t="shared" si="22"/>
        <v>53</v>
      </c>
      <c r="AZ61" s="22">
        <v>8.6</v>
      </c>
      <c r="BA61" s="27">
        <v>72</v>
      </c>
      <c r="BB61" s="28">
        <v>4.6000000000000005</v>
      </c>
      <c r="BC61" s="26">
        <f t="shared" si="38"/>
        <v>7.8000000000000007</v>
      </c>
      <c r="BD61" s="65">
        <f t="shared" si="23"/>
        <v>77.399999999999991</v>
      </c>
      <c r="BE61" s="22"/>
      <c r="BF61" s="27"/>
      <c r="BG61" s="28"/>
      <c r="BH61" s="26">
        <f t="shared" si="39"/>
        <v>0</v>
      </c>
      <c r="BI61" s="65">
        <f t="shared" si="24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25"/>
        <v>0</v>
      </c>
      <c r="G62" s="24">
        <v>0</v>
      </c>
      <c r="H62" s="27"/>
      <c r="I62" s="23">
        <v>0.88</v>
      </c>
      <c r="J62" s="24">
        <f t="shared" si="26"/>
        <v>0</v>
      </c>
      <c r="K62" s="65">
        <f t="shared" si="27"/>
        <v>0.88</v>
      </c>
      <c r="L62" s="22">
        <v>0</v>
      </c>
      <c r="M62" s="27"/>
      <c r="N62" s="25">
        <v>3.3</v>
      </c>
      <c r="O62" s="26">
        <f t="shared" si="28"/>
        <v>0</v>
      </c>
      <c r="P62" s="65">
        <f t="shared" si="29"/>
        <v>3.3</v>
      </c>
      <c r="Q62" s="22">
        <v>0</v>
      </c>
      <c r="R62" s="27">
        <v>0</v>
      </c>
      <c r="S62" s="25">
        <v>5.5</v>
      </c>
      <c r="T62" s="26">
        <f t="shared" si="30"/>
        <v>2.6192893401015227</v>
      </c>
      <c r="U62" s="66">
        <f t="shared" si="31"/>
        <v>2.8807106598984773</v>
      </c>
      <c r="V62" s="22">
        <v>2.6192893401015227</v>
      </c>
      <c r="W62" s="27"/>
      <c r="X62" s="25">
        <v>0</v>
      </c>
      <c r="Y62" s="26">
        <f t="shared" si="32"/>
        <v>0</v>
      </c>
      <c r="Z62" s="66">
        <f t="shared" si="33"/>
        <v>2.6192893401015227</v>
      </c>
      <c r="AA62" s="22">
        <v>0</v>
      </c>
      <c r="AB62" s="27"/>
      <c r="AC62" s="28">
        <v>9.68</v>
      </c>
      <c r="AD62" s="29">
        <f t="shared" si="34"/>
        <v>0</v>
      </c>
      <c r="AE62" s="65">
        <f t="shared" si="16"/>
        <v>9.68</v>
      </c>
      <c r="AF62" s="22">
        <v>0</v>
      </c>
      <c r="AG62" s="27"/>
      <c r="AH62" s="28">
        <v>7.7</v>
      </c>
      <c r="AI62" s="26">
        <f t="shared" si="35"/>
        <v>0</v>
      </c>
      <c r="AJ62" s="65">
        <f t="shared" si="17"/>
        <v>7.7</v>
      </c>
      <c r="AK62" s="22">
        <f t="shared" si="18"/>
        <v>0</v>
      </c>
      <c r="AL62" s="27"/>
      <c r="AM62" s="28">
        <v>1.76</v>
      </c>
      <c r="AN62" s="26">
        <f t="shared" si="19"/>
        <v>1.92</v>
      </c>
      <c r="AO62" s="65">
        <f t="shared" si="20"/>
        <v>-0.15999999999999992</v>
      </c>
      <c r="AP62" s="22">
        <v>1.92</v>
      </c>
      <c r="AQ62" s="27">
        <v>0</v>
      </c>
      <c r="AR62" s="28">
        <v>3.08</v>
      </c>
      <c r="AS62" s="26">
        <f t="shared" si="36"/>
        <v>1.68</v>
      </c>
      <c r="AT62" s="65">
        <f t="shared" si="21"/>
        <v>3.3200000000000003</v>
      </c>
      <c r="AU62" s="22">
        <v>1.68</v>
      </c>
      <c r="AV62" s="27"/>
      <c r="AW62" s="28">
        <v>8.14</v>
      </c>
      <c r="AX62" s="110">
        <f t="shared" si="37"/>
        <v>2.16</v>
      </c>
      <c r="AY62" s="65">
        <f t="shared" si="22"/>
        <v>7.66</v>
      </c>
      <c r="AZ62" s="22">
        <v>2.16</v>
      </c>
      <c r="BA62" s="27"/>
      <c r="BB62" s="28">
        <v>2.42</v>
      </c>
      <c r="BC62" s="26">
        <f t="shared" si="38"/>
        <v>2.16</v>
      </c>
      <c r="BD62" s="65">
        <f t="shared" si="23"/>
        <v>2.42</v>
      </c>
      <c r="BE62" s="22"/>
      <c r="BF62" s="27"/>
      <c r="BG62" s="28"/>
      <c r="BH62" s="26">
        <f t="shared" si="39"/>
        <v>0</v>
      </c>
      <c r="BI62" s="65">
        <f t="shared" si="24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25"/>
        <v>103.03999999999999</v>
      </c>
      <c r="G63" s="24">
        <v>0</v>
      </c>
      <c r="H63" s="22">
        <f>21+35.59</f>
        <v>56.59</v>
      </c>
      <c r="I63" s="23">
        <v>0</v>
      </c>
      <c r="J63" s="24">
        <f t="shared" si="26"/>
        <v>0</v>
      </c>
      <c r="K63" s="65">
        <f t="shared" si="27"/>
        <v>56.59</v>
      </c>
      <c r="L63" s="22">
        <v>0</v>
      </c>
      <c r="M63" s="22">
        <f>44.2+106.56</f>
        <v>150.76</v>
      </c>
      <c r="N63" s="25">
        <v>0</v>
      </c>
      <c r="O63" s="26">
        <f t="shared" si="28"/>
        <v>0</v>
      </c>
      <c r="P63" s="65">
        <f t="shared" si="29"/>
        <v>150.76</v>
      </c>
      <c r="Q63" s="22">
        <v>0</v>
      </c>
      <c r="R63" s="22">
        <f>10.98+95.38</f>
        <v>106.36</v>
      </c>
      <c r="S63" s="25">
        <v>0</v>
      </c>
      <c r="T63" s="26">
        <f t="shared" si="30"/>
        <v>0</v>
      </c>
      <c r="U63" s="66">
        <f t="shared" si="31"/>
        <v>106.36</v>
      </c>
      <c r="V63" s="22">
        <v>0</v>
      </c>
      <c r="W63" s="22">
        <v>114.37</v>
      </c>
      <c r="X63" s="25">
        <v>0</v>
      </c>
      <c r="Y63" s="26">
        <f t="shared" si="32"/>
        <v>0</v>
      </c>
      <c r="Z63" s="66">
        <f t="shared" si="33"/>
        <v>114.37</v>
      </c>
      <c r="AA63" s="22">
        <v>0</v>
      </c>
      <c r="AB63" s="27">
        <v>83.85</v>
      </c>
      <c r="AC63" s="28">
        <v>0</v>
      </c>
      <c r="AD63" s="29">
        <f t="shared" si="34"/>
        <v>0</v>
      </c>
      <c r="AE63" s="65">
        <f t="shared" si="16"/>
        <v>83.85</v>
      </c>
      <c r="AF63" s="22">
        <v>0</v>
      </c>
      <c r="AG63" s="27">
        <v>86.2</v>
      </c>
      <c r="AH63" s="28">
        <v>0</v>
      </c>
      <c r="AI63" s="26">
        <f t="shared" si="35"/>
        <v>0</v>
      </c>
      <c r="AJ63" s="65">
        <f t="shared" si="17"/>
        <v>86.2</v>
      </c>
      <c r="AK63" s="22">
        <f t="shared" si="18"/>
        <v>0</v>
      </c>
      <c r="AL63" s="131">
        <v>57.96</v>
      </c>
      <c r="AM63" s="28">
        <v>0</v>
      </c>
      <c r="AN63" s="26">
        <f t="shared" si="19"/>
        <v>0</v>
      </c>
      <c r="AO63" s="65">
        <f t="shared" si="20"/>
        <v>57.96</v>
      </c>
      <c r="AP63" s="22">
        <v>0</v>
      </c>
      <c r="AQ63" s="27">
        <v>121.73</v>
      </c>
      <c r="AR63" s="28">
        <v>0</v>
      </c>
      <c r="AS63" s="26">
        <f t="shared" si="36"/>
        <v>0</v>
      </c>
      <c r="AT63" s="65">
        <f t="shared" si="21"/>
        <v>121.73</v>
      </c>
      <c r="AU63" s="22">
        <v>0</v>
      </c>
      <c r="AV63" s="27">
        <v>98.42</v>
      </c>
      <c r="AW63" s="28">
        <v>0</v>
      </c>
      <c r="AX63" s="110">
        <f t="shared" si="37"/>
        <v>0</v>
      </c>
      <c r="AY63" s="65">
        <f t="shared" si="22"/>
        <v>98.42</v>
      </c>
      <c r="AZ63" s="22">
        <v>0</v>
      </c>
      <c r="BA63" s="27">
        <v>201.91</v>
      </c>
      <c r="BB63" s="28">
        <v>0</v>
      </c>
      <c r="BC63" s="26">
        <f t="shared" si="38"/>
        <v>0</v>
      </c>
      <c r="BD63" s="65">
        <f t="shared" si="23"/>
        <v>201.91</v>
      </c>
      <c r="BE63" s="22"/>
      <c r="BF63" s="27"/>
      <c r="BG63" s="28"/>
      <c r="BH63" s="26">
        <f t="shared" si="39"/>
        <v>0</v>
      </c>
      <c r="BI63" s="65">
        <f t="shared" si="24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25"/>
        <v>0</v>
      </c>
      <c r="G64" s="24">
        <v>0</v>
      </c>
      <c r="H64" s="22">
        <f>3.6</f>
        <v>3.6</v>
      </c>
      <c r="I64" s="23">
        <v>1</v>
      </c>
      <c r="J64" s="24">
        <f t="shared" si="26"/>
        <v>1</v>
      </c>
      <c r="K64" s="65">
        <f t="shared" si="27"/>
        <v>3.5999999999999996</v>
      </c>
      <c r="L64" s="22">
        <v>1</v>
      </c>
      <c r="M64" s="22"/>
      <c r="N64" s="25">
        <v>1.5</v>
      </c>
      <c r="O64" s="26">
        <f t="shared" si="28"/>
        <v>1</v>
      </c>
      <c r="P64" s="65">
        <f t="shared" si="29"/>
        <v>1.5</v>
      </c>
      <c r="Q64" s="22">
        <v>1</v>
      </c>
      <c r="R64" s="22">
        <v>0</v>
      </c>
      <c r="S64" s="25">
        <v>0.5</v>
      </c>
      <c r="T64" s="26">
        <f t="shared" si="30"/>
        <v>2</v>
      </c>
      <c r="U64" s="66">
        <f t="shared" si="31"/>
        <v>-0.5</v>
      </c>
      <c r="V64" s="22">
        <v>2</v>
      </c>
      <c r="W64" s="22"/>
      <c r="X64" s="25">
        <v>0</v>
      </c>
      <c r="Y64" s="26">
        <f t="shared" si="32"/>
        <v>3.5</v>
      </c>
      <c r="Z64" s="66">
        <f t="shared" si="33"/>
        <v>-1.5</v>
      </c>
      <c r="AA64" s="22">
        <v>3.5</v>
      </c>
      <c r="AB64" s="27"/>
      <c r="AC64" s="28">
        <v>0</v>
      </c>
      <c r="AD64" s="29">
        <f t="shared" si="34"/>
        <v>0</v>
      </c>
      <c r="AE64" s="65">
        <f t="shared" si="16"/>
        <v>3.5</v>
      </c>
      <c r="AF64" s="22">
        <v>0</v>
      </c>
      <c r="AG64" s="27"/>
      <c r="AH64" s="28">
        <v>1</v>
      </c>
      <c r="AI64" s="26">
        <f t="shared" si="35"/>
        <v>3.5</v>
      </c>
      <c r="AJ64" s="65">
        <f t="shared" si="17"/>
        <v>-2.5</v>
      </c>
      <c r="AK64" s="22">
        <f t="shared" si="18"/>
        <v>3.5</v>
      </c>
      <c r="AL64" s="27"/>
      <c r="AM64" s="28">
        <v>2</v>
      </c>
      <c r="AN64" s="26">
        <f t="shared" si="19"/>
        <v>5</v>
      </c>
      <c r="AO64" s="65">
        <f t="shared" si="20"/>
        <v>0.5</v>
      </c>
      <c r="AP64" s="22">
        <v>5</v>
      </c>
      <c r="AQ64" s="27">
        <v>0</v>
      </c>
      <c r="AR64" s="28">
        <v>2.25</v>
      </c>
      <c r="AS64" s="26">
        <f t="shared" si="36"/>
        <v>7</v>
      </c>
      <c r="AT64" s="65">
        <f t="shared" si="21"/>
        <v>0.25</v>
      </c>
      <c r="AU64" s="22">
        <v>7</v>
      </c>
      <c r="AV64" s="27"/>
      <c r="AW64" s="28">
        <v>8.5</v>
      </c>
      <c r="AX64" s="110">
        <f t="shared" si="37"/>
        <v>17.25</v>
      </c>
      <c r="AY64" s="65">
        <f t="shared" si="22"/>
        <v>-1.75</v>
      </c>
      <c r="AZ64" s="22">
        <v>17.25</v>
      </c>
      <c r="BA64" s="27"/>
      <c r="BB64" s="28">
        <v>12</v>
      </c>
      <c r="BC64" s="26">
        <f t="shared" si="38"/>
        <v>12.25</v>
      </c>
      <c r="BD64" s="65">
        <f t="shared" si="23"/>
        <v>17</v>
      </c>
      <c r="BE64" s="22"/>
      <c r="BF64" s="27"/>
      <c r="BG64" s="28"/>
      <c r="BH64" s="26">
        <f t="shared" si="39"/>
        <v>0</v>
      </c>
      <c r="BI64" s="65">
        <f t="shared" si="24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25"/>
        <v>5.07</v>
      </c>
      <c r="G65" s="24">
        <v>9.36</v>
      </c>
      <c r="H65" s="27">
        <f>31.82</f>
        <v>31.82</v>
      </c>
      <c r="I65" s="23">
        <v>3.5100000000000002</v>
      </c>
      <c r="J65" s="24">
        <f t="shared" si="26"/>
        <v>7.0200000000000005</v>
      </c>
      <c r="K65" s="65">
        <f t="shared" si="27"/>
        <v>37.669999999999995</v>
      </c>
      <c r="L65" s="22">
        <v>7.0200000000000005</v>
      </c>
      <c r="M65" s="27">
        <v>28.8</v>
      </c>
      <c r="N65" s="22">
        <v>10.53</v>
      </c>
      <c r="O65" s="26">
        <f t="shared" si="28"/>
        <v>5.46</v>
      </c>
      <c r="P65" s="65">
        <f t="shared" si="29"/>
        <v>40.89</v>
      </c>
      <c r="Q65" s="22">
        <v>5.46</v>
      </c>
      <c r="R65" s="27">
        <v>76.89</v>
      </c>
      <c r="S65" s="22">
        <v>5.8500000000000005</v>
      </c>
      <c r="T65" s="26">
        <f t="shared" si="30"/>
        <v>6.24</v>
      </c>
      <c r="U65" s="66">
        <f t="shared" si="31"/>
        <v>81.96</v>
      </c>
      <c r="V65" s="22">
        <v>6.24</v>
      </c>
      <c r="W65" s="27"/>
      <c r="X65" s="130">
        <v>9.75</v>
      </c>
      <c r="Y65" s="26">
        <f>AM100</f>
        <v>4.68</v>
      </c>
      <c r="Z65" s="66">
        <f t="shared" si="33"/>
        <v>11.31</v>
      </c>
      <c r="AA65" s="22">
        <v>4.68</v>
      </c>
      <c r="AB65" s="27">
        <v>52.8</v>
      </c>
      <c r="AC65" s="27">
        <v>4.68</v>
      </c>
      <c r="AD65" s="29">
        <f t="shared" si="34"/>
        <v>0</v>
      </c>
      <c r="AE65" s="65">
        <f t="shared" si="16"/>
        <v>62.16</v>
      </c>
      <c r="AF65" s="22">
        <v>0</v>
      </c>
      <c r="AG65" s="27"/>
      <c r="AH65" s="27">
        <v>8.19</v>
      </c>
      <c r="AI65" s="26">
        <f t="shared" si="35"/>
        <v>7.0200000000000005</v>
      </c>
      <c r="AJ65" s="65">
        <f t="shared" si="17"/>
        <v>1.169999999999999</v>
      </c>
      <c r="AK65" s="22">
        <f t="shared" si="18"/>
        <v>7.0200000000000005</v>
      </c>
      <c r="AL65" s="27"/>
      <c r="AM65" s="27">
        <v>5.07</v>
      </c>
      <c r="AN65" s="26">
        <f t="shared" si="19"/>
        <v>0</v>
      </c>
      <c r="AO65" s="65">
        <f t="shared" si="20"/>
        <v>12.09</v>
      </c>
      <c r="AP65" s="22">
        <v>0</v>
      </c>
      <c r="AQ65" s="27">
        <v>85.9</v>
      </c>
      <c r="AR65" s="27">
        <v>3.5100000000000002</v>
      </c>
      <c r="AS65" s="26">
        <f t="shared" si="36"/>
        <v>7.0200000000000005</v>
      </c>
      <c r="AT65" s="65">
        <f t="shared" si="21"/>
        <v>82.390000000000015</v>
      </c>
      <c r="AU65" s="22">
        <v>7.0200000000000005</v>
      </c>
      <c r="AV65" s="27"/>
      <c r="AW65" s="27">
        <v>40.56</v>
      </c>
      <c r="AX65" s="110">
        <f t="shared" si="37"/>
        <v>11.700000000000001</v>
      </c>
      <c r="AY65" s="65">
        <f t="shared" si="22"/>
        <v>35.880000000000003</v>
      </c>
      <c r="AZ65" s="22">
        <v>11.700000000000001</v>
      </c>
      <c r="BA65" s="27"/>
      <c r="BB65" s="27">
        <v>28.470000000000002</v>
      </c>
      <c r="BC65" s="26">
        <f t="shared" si="38"/>
        <v>15.99</v>
      </c>
      <c r="BD65" s="65">
        <f t="shared" si="23"/>
        <v>24.18</v>
      </c>
      <c r="BE65" s="22"/>
      <c r="BF65" s="27"/>
      <c r="BG65" s="27"/>
      <c r="BH65" s="26">
        <f t="shared" si="39"/>
        <v>0</v>
      </c>
      <c r="BI65" s="65">
        <f t="shared" si="24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25"/>
        <v>0</v>
      </c>
      <c r="G66" s="24">
        <v>0</v>
      </c>
      <c r="H66" s="22"/>
      <c r="I66" s="23">
        <v>0</v>
      </c>
      <c r="J66" s="24">
        <v>0</v>
      </c>
      <c r="K66" s="65">
        <f t="shared" si="27"/>
        <v>0</v>
      </c>
      <c r="L66" s="22">
        <v>0</v>
      </c>
      <c r="M66" s="22"/>
      <c r="N66" s="22">
        <v>0</v>
      </c>
      <c r="O66" s="26">
        <v>0</v>
      </c>
      <c r="P66" s="65">
        <f t="shared" si="29"/>
        <v>0</v>
      </c>
      <c r="Q66" s="22">
        <v>0</v>
      </c>
      <c r="R66" s="22">
        <v>0</v>
      </c>
      <c r="S66" s="22">
        <v>0</v>
      </c>
      <c r="T66" s="26">
        <v>0</v>
      </c>
      <c r="U66" s="66">
        <f t="shared" si="31"/>
        <v>0</v>
      </c>
      <c r="V66" s="22">
        <v>0</v>
      </c>
      <c r="W66" s="22"/>
      <c r="X66" s="22">
        <v>0</v>
      </c>
      <c r="Y66" s="26">
        <v>0</v>
      </c>
      <c r="Z66" s="66">
        <f t="shared" si="33"/>
        <v>0</v>
      </c>
      <c r="AA66" s="22">
        <v>0</v>
      </c>
      <c r="AB66" s="27"/>
      <c r="AC66" s="27">
        <v>0</v>
      </c>
      <c r="AD66" s="29">
        <v>0</v>
      </c>
      <c r="AE66" s="65">
        <f t="shared" si="16"/>
        <v>0</v>
      </c>
      <c r="AF66" s="22">
        <v>0</v>
      </c>
      <c r="AG66" s="27"/>
      <c r="AH66" s="27">
        <v>0</v>
      </c>
      <c r="AI66" s="26">
        <v>0</v>
      </c>
      <c r="AJ66" s="65">
        <f t="shared" si="17"/>
        <v>0</v>
      </c>
      <c r="AK66" s="22">
        <f t="shared" si="18"/>
        <v>0</v>
      </c>
      <c r="AL66" s="27"/>
      <c r="AM66" s="27">
        <v>0</v>
      </c>
      <c r="AN66" s="26">
        <v>0</v>
      </c>
      <c r="AO66" s="65">
        <f t="shared" si="20"/>
        <v>0</v>
      </c>
      <c r="AP66" s="22">
        <v>0</v>
      </c>
      <c r="AQ66" s="27">
        <v>0</v>
      </c>
      <c r="AR66" s="27">
        <v>0</v>
      </c>
      <c r="AS66" s="26">
        <v>0</v>
      </c>
      <c r="AT66" s="65">
        <f t="shared" si="21"/>
        <v>0</v>
      </c>
      <c r="AU66" s="22">
        <v>0</v>
      </c>
      <c r="AV66" s="27"/>
      <c r="AW66" s="27">
        <v>0</v>
      </c>
      <c r="AX66" s="110">
        <v>0</v>
      </c>
      <c r="AY66" s="65">
        <f t="shared" si="22"/>
        <v>0</v>
      </c>
      <c r="AZ66" s="22">
        <v>0</v>
      </c>
      <c r="BA66" s="27"/>
      <c r="BB66" s="27">
        <v>0</v>
      </c>
      <c r="BC66" s="26">
        <v>0</v>
      </c>
      <c r="BD66" s="65">
        <f t="shared" si="23"/>
        <v>0</v>
      </c>
      <c r="BE66" s="22"/>
      <c r="BF66" s="27"/>
      <c r="BG66" s="27"/>
      <c r="BH66" s="26">
        <v>0</v>
      </c>
      <c r="BI66" s="65">
        <f t="shared" si="24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25"/>
        <v>0</v>
      </c>
      <c r="G67" s="24">
        <v>0</v>
      </c>
      <c r="H67" s="22"/>
      <c r="I67" s="23">
        <v>0</v>
      </c>
      <c r="J67" s="24">
        <v>0</v>
      </c>
      <c r="K67" s="65">
        <f t="shared" si="27"/>
        <v>0</v>
      </c>
      <c r="L67" s="22">
        <v>0</v>
      </c>
      <c r="M67" s="22"/>
      <c r="N67" s="22">
        <v>0</v>
      </c>
      <c r="O67" s="26">
        <v>0</v>
      </c>
      <c r="P67" s="65">
        <f t="shared" si="29"/>
        <v>0</v>
      </c>
      <c r="Q67" s="22">
        <v>0</v>
      </c>
      <c r="R67" s="22">
        <v>0</v>
      </c>
      <c r="S67" s="22">
        <v>0</v>
      </c>
      <c r="T67" s="26">
        <v>0</v>
      </c>
      <c r="U67" s="66">
        <f t="shared" si="31"/>
        <v>0</v>
      </c>
      <c r="V67" s="22">
        <v>0</v>
      </c>
      <c r="W67" s="22">
        <v>48</v>
      </c>
      <c r="X67" s="22">
        <v>0</v>
      </c>
      <c r="Y67" s="26">
        <v>0</v>
      </c>
      <c r="Z67" s="66">
        <f t="shared" si="33"/>
        <v>48</v>
      </c>
      <c r="AA67" s="22">
        <v>0</v>
      </c>
      <c r="AB67" s="27"/>
      <c r="AC67" s="27">
        <v>0</v>
      </c>
      <c r="AD67" s="29">
        <v>0</v>
      </c>
      <c r="AE67" s="65">
        <f t="shared" si="16"/>
        <v>0</v>
      </c>
      <c r="AF67" s="22">
        <v>0</v>
      </c>
      <c r="AG67" s="27"/>
      <c r="AH67" s="27">
        <v>0</v>
      </c>
      <c r="AI67" s="26">
        <v>0</v>
      </c>
      <c r="AJ67" s="65">
        <f t="shared" si="17"/>
        <v>0</v>
      </c>
      <c r="AK67" s="22">
        <f t="shared" si="18"/>
        <v>0</v>
      </c>
      <c r="AL67" s="27"/>
      <c r="AM67" s="27">
        <v>0</v>
      </c>
      <c r="AN67" s="26">
        <v>0</v>
      </c>
      <c r="AO67" s="65">
        <f t="shared" si="20"/>
        <v>0</v>
      </c>
      <c r="AP67" s="22">
        <v>0</v>
      </c>
      <c r="AQ67" s="27">
        <v>0</v>
      </c>
      <c r="AR67" s="27">
        <v>0</v>
      </c>
      <c r="AS67" s="26">
        <v>0</v>
      </c>
      <c r="AT67" s="65">
        <f t="shared" si="21"/>
        <v>0</v>
      </c>
      <c r="AU67" s="22">
        <v>0</v>
      </c>
      <c r="AV67" s="27"/>
      <c r="AW67" s="27">
        <v>0</v>
      </c>
      <c r="AX67" s="110">
        <v>0</v>
      </c>
      <c r="AY67" s="65">
        <f t="shared" si="22"/>
        <v>0</v>
      </c>
      <c r="AZ67" s="22">
        <v>0</v>
      </c>
      <c r="BA67" s="27"/>
      <c r="BB67" s="27">
        <v>0</v>
      </c>
      <c r="BC67" s="26">
        <v>0</v>
      </c>
      <c r="BD67" s="65">
        <f t="shared" si="23"/>
        <v>0</v>
      </c>
      <c r="BE67" s="22"/>
      <c r="BF67" s="27"/>
      <c r="BG67" s="27"/>
      <c r="BH67" s="26">
        <v>0</v>
      </c>
      <c r="BI67" s="65">
        <f t="shared" si="24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25"/>
        <v>31.8</v>
      </c>
      <c r="G68" s="24">
        <v>0</v>
      </c>
      <c r="H68" s="22">
        <f>28.8</f>
        <v>28.8</v>
      </c>
      <c r="I68" s="23">
        <v>0</v>
      </c>
      <c r="J68" s="24">
        <v>0</v>
      </c>
      <c r="K68" s="65">
        <f t="shared" si="27"/>
        <v>28.8</v>
      </c>
      <c r="L68" s="22">
        <v>0</v>
      </c>
      <c r="M68" s="22">
        <v>56.16</v>
      </c>
      <c r="N68" s="22">
        <v>0</v>
      </c>
      <c r="O68" s="26">
        <v>0</v>
      </c>
      <c r="P68" s="65">
        <f t="shared" si="29"/>
        <v>56.16</v>
      </c>
      <c r="Q68" s="22">
        <v>0</v>
      </c>
      <c r="R68" s="22">
        <v>51.9</v>
      </c>
      <c r="S68" s="22">
        <v>0</v>
      </c>
      <c r="T68" s="26">
        <f>AE101</f>
        <v>0</v>
      </c>
      <c r="U68" s="66">
        <f t="shared" si="31"/>
        <v>51.9</v>
      </c>
      <c r="V68" s="22">
        <v>0</v>
      </c>
      <c r="W68" s="22">
        <v>42.84</v>
      </c>
      <c r="X68" s="22">
        <v>0</v>
      </c>
      <c r="Y68" s="26">
        <f>AM101</f>
        <v>0</v>
      </c>
      <c r="Z68" s="66">
        <f t="shared" si="33"/>
        <v>42.84</v>
      </c>
      <c r="AA68" s="22">
        <v>0</v>
      </c>
      <c r="AB68" s="22">
        <v>30</v>
      </c>
      <c r="AC68" s="22">
        <v>0</v>
      </c>
      <c r="AD68" s="29">
        <f>AU101</f>
        <v>0</v>
      </c>
      <c r="AE68" s="65">
        <f t="shared" si="16"/>
        <v>30</v>
      </c>
      <c r="AF68" s="22">
        <v>0</v>
      </c>
      <c r="AG68" s="22">
        <v>146.68</v>
      </c>
      <c r="AH68" s="22">
        <v>0</v>
      </c>
      <c r="AI68" s="26">
        <f>BC101</f>
        <v>0</v>
      </c>
      <c r="AJ68" s="65">
        <f>AF68+AG68+AH68-AI68</f>
        <v>146.68</v>
      </c>
      <c r="AK68" s="22">
        <f t="shared" si="18"/>
        <v>0</v>
      </c>
      <c r="AL68" s="22">
        <v>111.3</v>
      </c>
      <c r="AM68" s="22">
        <v>0</v>
      </c>
      <c r="AN68" s="26">
        <f>BK101</f>
        <v>0</v>
      </c>
      <c r="AO68" s="65">
        <f t="shared" si="20"/>
        <v>111.3</v>
      </c>
      <c r="AP68" s="22">
        <v>0</v>
      </c>
      <c r="AQ68" s="22">
        <v>188.82</v>
      </c>
      <c r="AR68" s="22">
        <v>0</v>
      </c>
      <c r="AS68" s="26">
        <f>BS101</f>
        <v>0</v>
      </c>
      <c r="AT68" s="65">
        <f t="shared" si="21"/>
        <v>188.82</v>
      </c>
      <c r="AU68" s="22">
        <v>0</v>
      </c>
      <c r="AV68" s="22">
        <v>89.82</v>
      </c>
      <c r="AW68" s="22">
        <v>0</v>
      </c>
      <c r="AX68" s="110">
        <f>CA101</f>
        <v>0</v>
      </c>
      <c r="AY68" s="65">
        <f t="shared" si="22"/>
        <v>89.82</v>
      </c>
      <c r="AZ68" s="22">
        <v>0</v>
      </c>
      <c r="BA68" s="22">
        <v>222.07</v>
      </c>
      <c r="BB68" s="22">
        <v>0</v>
      </c>
      <c r="BC68" s="26">
        <f>CI101</f>
        <v>0</v>
      </c>
      <c r="BD68" s="65">
        <f t="shared" si="23"/>
        <v>222.07</v>
      </c>
      <c r="BE68" s="22"/>
      <c r="BF68" s="22"/>
      <c r="BG68" s="22"/>
      <c r="BH68" s="26">
        <f>CQ101</f>
        <v>0</v>
      </c>
      <c r="BI68" s="65">
        <f t="shared" si="24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25"/>
        <v>41.04</v>
      </c>
      <c r="G69" s="24">
        <v>0</v>
      </c>
      <c r="H69" s="22">
        <f>16.8</f>
        <v>16.8</v>
      </c>
      <c r="I69" s="23">
        <v>0</v>
      </c>
      <c r="J69" s="24">
        <v>0</v>
      </c>
      <c r="K69" s="65">
        <f t="shared" si="27"/>
        <v>16.8</v>
      </c>
      <c r="L69" s="22">
        <v>0</v>
      </c>
      <c r="M69" s="22">
        <v>20</v>
      </c>
      <c r="N69" s="22">
        <v>0</v>
      </c>
      <c r="O69" s="26">
        <v>0</v>
      </c>
      <c r="P69" s="65">
        <f t="shared" si="29"/>
        <v>20</v>
      </c>
      <c r="Q69" s="22">
        <v>0</v>
      </c>
      <c r="R69" s="22">
        <v>18.27</v>
      </c>
      <c r="S69" s="22">
        <v>0</v>
      </c>
      <c r="T69" s="26">
        <v>0</v>
      </c>
      <c r="U69" s="66">
        <f t="shared" si="31"/>
        <v>18.27</v>
      </c>
      <c r="V69" s="22">
        <v>0</v>
      </c>
      <c r="W69" s="22"/>
      <c r="X69" s="22">
        <v>0</v>
      </c>
      <c r="Y69" s="26">
        <v>0</v>
      </c>
      <c r="Z69" s="66">
        <f t="shared" si="33"/>
        <v>0</v>
      </c>
      <c r="AA69" s="22">
        <v>0</v>
      </c>
      <c r="AB69" s="22">
        <v>12</v>
      </c>
      <c r="AC69" s="22">
        <v>0</v>
      </c>
      <c r="AD69" s="29">
        <f t="shared" si="34"/>
        <v>0</v>
      </c>
      <c r="AE69" s="65">
        <f t="shared" si="16"/>
        <v>12</v>
      </c>
      <c r="AF69" s="22">
        <v>0</v>
      </c>
      <c r="AG69" s="22">
        <v>115.5</v>
      </c>
      <c r="AH69" s="22">
        <v>0</v>
      </c>
      <c r="AI69" s="26">
        <f t="shared" si="35"/>
        <v>0</v>
      </c>
      <c r="AJ69" s="65">
        <f t="shared" si="17"/>
        <v>115.5</v>
      </c>
      <c r="AK69" s="22">
        <f t="shared" si="18"/>
        <v>0</v>
      </c>
      <c r="AL69" s="22">
        <v>27</v>
      </c>
      <c r="AM69" s="22">
        <v>0</v>
      </c>
      <c r="AN69" s="26">
        <v>0</v>
      </c>
      <c r="AO69" s="65">
        <f t="shared" si="20"/>
        <v>27</v>
      </c>
      <c r="AP69" s="22">
        <v>0</v>
      </c>
      <c r="AQ69" s="22">
        <v>105</v>
      </c>
      <c r="AR69" s="22">
        <v>0</v>
      </c>
      <c r="AS69" s="26">
        <f>BS101</f>
        <v>0</v>
      </c>
      <c r="AT69" s="65">
        <f t="shared" si="21"/>
        <v>105</v>
      </c>
      <c r="AU69" s="22">
        <v>0</v>
      </c>
      <c r="AV69" s="22"/>
      <c r="AW69" s="22">
        <v>0</v>
      </c>
      <c r="AX69" s="110">
        <f>BW101</f>
        <v>0</v>
      </c>
      <c r="AY69" s="65">
        <f t="shared" si="22"/>
        <v>0</v>
      </c>
      <c r="AZ69" s="22">
        <v>0</v>
      </c>
      <c r="BA69" s="22">
        <v>91.2</v>
      </c>
      <c r="BB69" s="22">
        <v>0</v>
      </c>
      <c r="BC69" s="26">
        <v>0</v>
      </c>
      <c r="BD69" s="65">
        <f t="shared" si="23"/>
        <v>91.2</v>
      </c>
      <c r="BE69" s="22"/>
      <c r="BF69" s="22"/>
      <c r="BG69" s="22"/>
      <c r="BH69" s="26">
        <v>0</v>
      </c>
      <c r="BI69" s="65">
        <f t="shared" si="24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1">
        <v>0</v>
      </c>
      <c r="E70" s="24">
        <v>0</v>
      </c>
      <c r="F70" s="65">
        <f t="shared" si="25"/>
        <v>0</v>
      </c>
      <c r="G70" s="24">
        <v>0</v>
      </c>
      <c r="H70" s="30"/>
      <c r="I70" s="121">
        <v>0</v>
      </c>
      <c r="J70" s="24">
        <v>0</v>
      </c>
      <c r="K70" s="65">
        <f t="shared" si="27"/>
        <v>0</v>
      </c>
      <c r="L70" s="22">
        <v>0</v>
      </c>
      <c r="M70" s="30"/>
      <c r="N70" s="30">
        <v>0</v>
      </c>
      <c r="O70" s="26">
        <v>0</v>
      </c>
      <c r="P70" s="65">
        <f t="shared" si="29"/>
        <v>0</v>
      </c>
      <c r="Q70" s="22">
        <v>0</v>
      </c>
      <c r="R70" s="30">
        <v>296.12</v>
      </c>
      <c r="S70" s="30">
        <v>0</v>
      </c>
      <c r="T70" s="26">
        <v>0</v>
      </c>
      <c r="U70" s="66">
        <f t="shared" si="31"/>
        <v>296.12</v>
      </c>
      <c r="V70" s="22">
        <v>0</v>
      </c>
      <c r="W70" s="30"/>
      <c r="X70" s="30">
        <v>0</v>
      </c>
      <c r="Y70" s="26">
        <v>0</v>
      </c>
      <c r="Z70" s="66">
        <f t="shared" si="33"/>
        <v>0</v>
      </c>
      <c r="AA70" s="22">
        <v>0</v>
      </c>
      <c r="AB70" s="30"/>
      <c r="AC70" s="30">
        <v>0</v>
      </c>
      <c r="AD70" s="29">
        <f t="shared" si="34"/>
        <v>0</v>
      </c>
      <c r="AE70" s="65">
        <f t="shared" si="16"/>
        <v>0</v>
      </c>
      <c r="AF70" s="22">
        <v>0</v>
      </c>
      <c r="AG70" s="30"/>
      <c r="AH70" s="30">
        <v>0</v>
      </c>
      <c r="AI70" s="26">
        <f t="shared" si="35"/>
        <v>0</v>
      </c>
      <c r="AJ70" s="65">
        <f t="shared" si="17"/>
        <v>0</v>
      </c>
      <c r="AK70" s="22">
        <f t="shared" si="18"/>
        <v>0</v>
      </c>
      <c r="AL70" s="30"/>
      <c r="AM70" s="30">
        <v>0</v>
      </c>
      <c r="AN70" s="26">
        <v>0</v>
      </c>
      <c r="AO70" s="65">
        <f t="shared" si="20"/>
        <v>0</v>
      </c>
      <c r="AP70" s="22">
        <v>0</v>
      </c>
      <c r="AQ70" s="30">
        <v>0</v>
      </c>
      <c r="AR70" s="30">
        <v>0</v>
      </c>
      <c r="AS70" s="26">
        <f t="shared" si="36"/>
        <v>0</v>
      </c>
      <c r="AT70" s="65">
        <f t="shared" si="21"/>
        <v>0</v>
      </c>
      <c r="AU70" s="22">
        <v>0</v>
      </c>
      <c r="AV70" s="30">
        <v>97.5</v>
      </c>
      <c r="AW70" s="30">
        <v>0</v>
      </c>
      <c r="AX70" s="110">
        <f t="shared" ref="AX70:AX71" si="40">BX105</f>
        <v>0</v>
      </c>
      <c r="AY70" s="65">
        <f t="shared" si="22"/>
        <v>97.5</v>
      </c>
      <c r="AZ70" s="22">
        <v>0</v>
      </c>
      <c r="BA70" s="30"/>
      <c r="BB70" s="30">
        <v>0</v>
      </c>
      <c r="BC70" s="26">
        <v>0</v>
      </c>
      <c r="BD70" s="65">
        <f t="shared" si="23"/>
        <v>0</v>
      </c>
      <c r="BE70" s="22"/>
      <c r="BF70" s="30"/>
      <c r="BG70" s="30"/>
      <c r="BH70" s="26">
        <v>0</v>
      </c>
      <c r="BI70" s="65">
        <f t="shared" si="24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1">
        <v>0</v>
      </c>
      <c r="E71" s="121">
        <v>0</v>
      </c>
      <c r="F71" s="65">
        <f t="shared" si="25"/>
        <v>372.2</v>
      </c>
      <c r="G71" s="24">
        <v>0</v>
      </c>
      <c r="H71" s="30">
        <v>298.75</v>
      </c>
      <c r="I71" s="121">
        <v>0</v>
      </c>
      <c r="J71" s="24">
        <v>0</v>
      </c>
      <c r="K71" s="65">
        <f t="shared" si="27"/>
        <v>298.75</v>
      </c>
      <c r="L71" s="22">
        <v>0</v>
      </c>
      <c r="M71" s="30">
        <v>428.86</v>
      </c>
      <c r="N71" s="30">
        <v>0</v>
      </c>
      <c r="O71" s="26">
        <v>0</v>
      </c>
      <c r="P71" s="65">
        <f t="shared" si="29"/>
        <v>428.86</v>
      </c>
      <c r="Q71" s="22">
        <v>0</v>
      </c>
      <c r="R71" s="30"/>
      <c r="S71" s="30">
        <v>0</v>
      </c>
      <c r="T71" s="70">
        <v>0</v>
      </c>
      <c r="U71" s="66">
        <f t="shared" si="31"/>
        <v>0</v>
      </c>
      <c r="V71" s="22">
        <v>0</v>
      </c>
      <c r="W71" s="30">
        <v>309.25</v>
      </c>
      <c r="X71" s="30">
        <v>0</v>
      </c>
      <c r="Y71" s="70">
        <v>0</v>
      </c>
      <c r="Z71" s="66">
        <f t="shared" si="33"/>
        <v>309.25</v>
      </c>
      <c r="AA71" s="22">
        <v>0</v>
      </c>
      <c r="AB71" s="30">
        <v>504.99</v>
      </c>
      <c r="AC71" s="30">
        <v>0</v>
      </c>
      <c r="AD71" s="29">
        <f t="shared" si="34"/>
        <v>0</v>
      </c>
      <c r="AE71" s="69">
        <f t="shared" si="16"/>
        <v>504.99</v>
      </c>
      <c r="AF71" s="22">
        <v>0</v>
      </c>
      <c r="AG71" s="30">
        <v>355.43</v>
      </c>
      <c r="AH71" s="30">
        <v>0</v>
      </c>
      <c r="AI71" s="26">
        <f t="shared" si="35"/>
        <v>0</v>
      </c>
      <c r="AJ71" s="69">
        <f t="shared" si="17"/>
        <v>355.43</v>
      </c>
      <c r="AK71" s="22">
        <f t="shared" si="18"/>
        <v>0</v>
      </c>
      <c r="AL71" s="30">
        <v>125.83</v>
      </c>
      <c r="AM71" s="30">
        <v>0</v>
      </c>
      <c r="AN71" s="70">
        <v>0</v>
      </c>
      <c r="AO71" s="69">
        <f t="shared" si="20"/>
        <v>125.83</v>
      </c>
      <c r="AP71" s="22">
        <v>0</v>
      </c>
      <c r="AQ71" s="30">
        <v>318.89</v>
      </c>
      <c r="AR71" s="30">
        <v>0</v>
      </c>
      <c r="AS71" s="26">
        <f t="shared" si="36"/>
        <v>0</v>
      </c>
      <c r="AT71" s="69">
        <f t="shared" si="21"/>
        <v>318.89</v>
      </c>
      <c r="AU71" s="22">
        <v>0</v>
      </c>
      <c r="AV71" s="30">
        <v>359.21</v>
      </c>
      <c r="AW71" s="30">
        <v>0</v>
      </c>
      <c r="AX71" s="110">
        <f t="shared" si="40"/>
        <v>0</v>
      </c>
      <c r="AY71" s="69">
        <f t="shared" si="22"/>
        <v>359.21</v>
      </c>
      <c r="AZ71" s="22">
        <v>0</v>
      </c>
      <c r="BA71" s="30">
        <f>294.18+234</f>
        <v>528.18000000000006</v>
      </c>
      <c r="BB71" s="30">
        <v>0</v>
      </c>
      <c r="BC71" s="26">
        <v>0</v>
      </c>
      <c r="BD71" s="69">
        <f t="shared" si="23"/>
        <v>528.18000000000006</v>
      </c>
      <c r="BE71" s="22"/>
      <c r="BF71" s="30"/>
      <c r="BG71" s="30"/>
      <c r="BH71" s="26">
        <f t="shared" si="39"/>
        <v>0</v>
      </c>
      <c r="BI71" s="69">
        <f t="shared" si="24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3394.0100000000007</v>
      </c>
      <c r="H72" s="74">
        <f>SUM(H43:H71)</f>
        <v>2199.12</v>
      </c>
      <c r="I72" s="74">
        <f>SUM(I43:I71)</f>
        <v>421.46</v>
      </c>
      <c r="J72" s="74">
        <f>SUM(J43:J71)</f>
        <v>3003.6699999999996</v>
      </c>
      <c r="K72" s="77">
        <f>SUM(K43:K71)</f>
        <v>3010.9200000000005</v>
      </c>
      <c r="L72" s="74">
        <f>SUM(L43:L68)</f>
        <v>3003.6699999999996</v>
      </c>
      <c r="M72" s="74">
        <f>SUM(M43:M71)</f>
        <v>2342.2600000000002</v>
      </c>
      <c r="N72" s="74">
        <f>SUM(N43:N71)</f>
        <v>745.8649999999999</v>
      </c>
      <c r="O72" s="74">
        <f>SUM(O43:O71)</f>
        <v>2173.7559999999999</v>
      </c>
      <c r="P72" s="77">
        <f>SUM(P43:P71)</f>
        <v>3918.0390000000007</v>
      </c>
      <c r="Q72" s="74">
        <f>SUM(Q43:Q65)</f>
        <v>2173.7559999999999</v>
      </c>
      <c r="R72" s="74">
        <f t="shared" ref="R72:Z72" si="41">SUM(R43:R71)</f>
        <v>2251.5500000000002</v>
      </c>
      <c r="S72" s="74">
        <f t="shared" si="41"/>
        <v>696.7600000000001</v>
      </c>
      <c r="T72" s="74">
        <f t="shared" si="41"/>
        <v>2022.7292893401016</v>
      </c>
      <c r="U72" s="77">
        <f t="shared" si="41"/>
        <v>3099.3367106598985</v>
      </c>
      <c r="V72" s="74">
        <f t="shared" si="41"/>
        <v>2022.7292893401016</v>
      </c>
      <c r="W72" s="74">
        <f t="shared" si="41"/>
        <v>2267.8199999999997</v>
      </c>
      <c r="X72" s="74">
        <f t="shared" si="41"/>
        <v>641.31000000000006</v>
      </c>
      <c r="Y72" s="74">
        <f t="shared" si="41"/>
        <v>2104.5199999999995</v>
      </c>
      <c r="Z72" s="77">
        <f t="shared" si="41"/>
        <v>2827.3392893401015</v>
      </c>
      <c r="AA72" s="74">
        <f>SUM(AA43:AA65)</f>
        <v>2104.5199999999995</v>
      </c>
      <c r="AB72" s="74">
        <f>SUM(AB43:AB71)</f>
        <v>3320.25</v>
      </c>
      <c r="AC72" s="74">
        <f>SUM(AC43:AC71)</f>
        <v>624.62499999999989</v>
      </c>
      <c r="AD72" s="74">
        <f>SUM(AD43:AD71)</f>
        <v>2353.7999999999997</v>
      </c>
      <c r="AE72" s="77">
        <f>SUM(AE43:AE71)</f>
        <v>3695.5949999999993</v>
      </c>
      <c r="AF72" s="74">
        <f>SUM(AF43:AF71)</f>
        <v>2353.7999999999997</v>
      </c>
      <c r="AG72" s="74">
        <f t="shared" ref="AG72:AI72" si="42">SUM(AG43:AG71)</f>
        <v>2039.9</v>
      </c>
      <c r="AH72" s="74">
        <f t="shared" si="42"/>
        <v>451.46</v>
      </c>
      <c r="AI72" s="74">
        <f t="shared" si="42"/>
        <v>1988.63</v>
      </c>
      <c r="AJ72" s="77">
        <f>SUM(AJ43:AJ71)</f>
        <v>2856.5299999999993</v>
      </c>
      <c r="AK72" s="74">
        <f>SUM(AK43:AK71)</f>
        <v>1988.63</v>
      </c>
      <c r="AL72" s="74">
        <f t="shared" ref="AL72:AM72" si="43">SUM(AL43:AL71)</f>
        <v>869.03000000000009</v>
      </c>
      <c r="AM72" s="74">
        <f t="shared" si="43"/>
        <v>245.54999999999998</v>
      </c>
      <c r="AN72" s="74">
        <f>SUM(AN43:AN71)</f>
        <v>1193.1950000000002</v>
      </c>
      <c r="AO72" s="77">
        <f>SUM(AO43:AO71)</f>
        <v>1910.0149999999994</v>
      </c>
      <c r="AP72" s="74">
        <f>SUM(AP43:AP71)</f>
        <v>1193.1950000000002</v>
      </c>
      <c r="AQ72" s="74">
        <f t="shared" ref="AQ72:AR72" si="44">SUM(AQ43:AQ71)</f>
        <v>1390.0700000000002</v>
      </c>
      <c r="AR72" s="74">
        <f t="shared" si="44"/>
        <v>582.88000000000011</v>
      </c>
      <c r="AS72" s="74">
        <f>SUM(AS43:AS71)</f>
        <v>769.33499999999992</v>
      </c>
      <c r="AT72" s="77">
        <f>SUM(AT43:AT71)</f>
        <v>2396.81</v>
      </c>
      <c r="AU72" s="74">
        <f>SUM(AU43:AU71)</f>
        <v>769.33499999999992</v>
      </c>
      <c r="AV72" s="74">
        <f t="shared" ref="AV72:AW72" si="45">SUM(AV43:AV71)</f>
        <v>1204.498</v>
      </c>
      <c r="AW72" s="74">
        <f t="shared" si="45"/>
        <v>1379.9</v>
      </c>
      <c r="AX72" s="111">
        <f>SUM(AX43:AX71)</f>
        <v>1382.4849999999999</v>
      </c>
      <c r="AY72" s="77">
        <f>SUM(AY43:AY71)</f>
        <v>1971.2480000000005</v>
      </c>
      <c r="AZ72" s="74">
        <f>SUM(AZ43:AZ71)</f>
        <v>1382.4849999999999</v>
      </c>
      <c r="BA72" s="74">
        <f t="shared" ref="BA72:BB72" si="46">SUM(BA43:BA71)</f>
        <v>2299.86</v>
      </c>
      <c r="BB72" s="74">
        <f t="shared" si="46"/>
        <v>410.73</v>
      </c>
      <c r="BC72" s="74">
        <f>SUM(BC43:BC71)</f>
        <v>882.78999999999974</v>
      </c>
      <c r="BD72" s="77">
        <f>SUM(BD43:BD71)</f>
        <v>3210.2849999999999</v>
      </c>
      <c r="BE72" s="74">
        <f>SUM(BE43:BE71)</f>
        <v>0</v>
      </c>
      <c r="BF72" s="74">
        <f t="shared" ref="BF72:BG72" si="47">SUM(BF43:BF71)</f>
        <v>0</v>
      </c>
      <c r="BG72" s="74">
        <f t="shared" si="47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48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>
        <v>198</v>
      </c>
      <c r="K78" s="16">
        <v>100</v>
      </c>
      <c r="L78" s="16">
        <v>0.7</v>
      </c>
      <c r="M78" s="16">
        <f t="shared" ref="M78:M101" si="49">J78*L78</f>
        <v>138.6</v>
      </c>
      <c r="N78" s="20">
        <f>K78*L78</f>
        <v>70</v>
      </c>
      <c r="O78" s="89">
        <f>M78+N78</f>
        <v>208.6</v>
      </c>
      <c r="Q78" s="20" t="s">
        <v>6</v>
      </c>
      <c r="R78" s="16">
        <v>138</v>
      </c>
      <c r="S78" s="16">
        <f>186+100</f>
        <v>286</v>
      </c>
      <c r="T78" s="16">
        <v>0.7</v>
      </c>
      <c r="U78" s="16">
        <f t="shared" ref="U78:U101" si="50">R78*T78</f>
        <v>96.6</v>
      </c>
      <c r="V78" s="20">
        <f>S78*T78</f>
        <v>200.2</v>
      </c>
      <c r="W78" s="89">
        <f>U78+V78</f>
        <v>296.79999999999995</v>
      </c>
      <c r="Y78" s="20" t="s">
        <v>6</v>
      </c>
      <c r="Z78" s="16">
        <v>224</v>
      </c>
      <c r="AA78" s="16"/>
      <c r="AB78" s="16">
        <v>0.7</v>
      </c>
      <c r="AC78" s="16">
        <f t="shared" ref="AC78:AC100" si="51">Z78*AB78</f>
        <v>156.79999999999998</v>
      </c>
      <c r="AD78" s="20">
        <f>AA78*AB78</f>
        <v>0</v>
      </c>
      <c r="AE78" s="89">
        <f>AC78+AD78</f>
        <v>156.79999999999998</v>
      </c>
      <c r="AG78" s="20" t="s">
        <v>6</v>
      </c>
      <c r="AH78" s="16">
        <v>167</v>
      </c>
      <c r="AI78" s="16">
        <v>0</v>
      </c>
      <c r="AJ78" s="16">
        <v>0.7</v>
      </c>
      <c r="AK78" s="16">
        <f t="shared" ref="AK78:AK99" si="52">AH78*AJ78</f>
        <v>116.89999999999999</v>
      </c>
      <c r="AL78" s="20">
        <f>AI78*AJ78</f>
        <v>0</v>
      </c>
      <c r="AM78" s="16">
        <f>AK78+AL78</f>
        <v>116.89999999999999</v>
      </c>
      <c r="AO78" s="20" t="s">
        <v>6</v>
      </c>
      <c r="AP78" s="16">
        <v>125</v>
      </c>
      <c r="AQ78" s="16"/>
      <c r="AR78" s="16">
        <v>0.7</v>
      </c>
      <c r="AS78" s="16">
        <f t="shared" ref="AS78:AS101" si="53">AP78*AR78</f>
        <v>87.5</v>
      </c>
      <c r="AT78" s="20">
        <f>AQ78*AR78</f>
        <v>0</v>
      </c>
      <c r="AU78" s="16">
        <f>AS78+AT78</f>
        <v>87.5</v>
      </c>
      <c r="AW78" s="20" t="s">
        <v>6</v>
      </c>
      <c r="AX78" s="16">
        <v>84</v>
      </c>
      <c r="AY78" s="16">
        <v>36</v>
      </c>
      <c r="AZ78" s="16">
        <v>0.7</v>
      </c>
      <c r="BA78" s="16">
        <f t="shared" ref="BA78:BA101" si="54">AX78*AZ78</f>
        <v>58.8</v>
      </c>
      <c r="BB78" s="20">
        <f>AY78*AZ78</f>
        <v>25.2</v>
      </c>
      <c r="BC78" s="16">
        <f>BA78+BB78</f>
        <v>84</v>
      </c>
      <c r="BD78" s="1"/>
      <c r="BE78" s="20" t="s">
        <v>6</v>
      </c>
      <c r="BF78" s="16">
        <v>66</v>
      </c>
      <c r="BG78" s="16">
        <v>9</v>
      </c>
      <c r="BH78" s="16">
        <v>0.7</v>
      </c>
      <c r="BI78" s="16">
        <f t="shared" ref="BI78:BI101" si="55">BF78*BH78</f>
        <v>46.199999999999996</v>
      </c>
      <c r="BJ78" s="20">
        <f>BG78*BH78</f>
        <v>6.3</v>
      </c>
      <c r="BK78" s="16">
        <f>BI78+BJ78</f>
        <v>52.499999999999993</v>
      </c>
      <c r="BL78" s="1"/>
      <c r="BM78" s="20" t="s">
        <v>6</v>
      </c>
      <c r="BN78" s="16">
        <v>76</v>
      </c>
      <c r="BO78" s="16">
        <v>38</v>
      </c>
      <c r="BP78" s="16">
        <v>0.7</v>
      </c>
      <c r="BQ78" s="16">
        <f t="shared" ref="BQ78:BQ101" si="56">BN78*BP78</f>
        <v>53.199999999999996</v>
      </c>
      <c r="BR78" s="20">
        <f>BO78*BP78</f>
        <v>26.599999999999998</v>
      </c>
      <c r="BS78" s="16">
        <f>BQ78+BR78</f>
        <v>79.8</v>
      </c>
      <c r="BU78" s="20" t="s">
        <v>6</v>
      </c>
      <c r="BV78" s="16">
        <v>158</v>
      </c>
      <c r="BW78" s="16"/>
      <c r="BX78" s="16">
        <v>0.7</v>
      </c>
      <c r="BY78" s="16">
        <f t="shared" ref="BY78:BY101" si="57">BV78*BX78</f>
        <v>110.6</v>
      </c>
      <c r="BZ78" s="20">
        <f>BW78*BX78</f>
        <v>0</v>
      </c>
      <c r="CA78" s="89">
        <f>BY78+BZ78</f>
        <v>110.6</v>
      </c>
      <c r="CC78" s="20" t="s">
        <v>6</v>
      </c>
      <c r="CD78" s="16">
        <v>74</v>
      </c>
      <c r="CE78" s="16"/>
      <c r="CF78" s="16">
        <v>0.7</v>
      </c>
      <c r="CG78" s="16">
        <f t="shared" ref="CG78:CG101" si="58">CD78*CF78</f>
        <v>51.8</v>
      </c>
      <c r="CH78" s="20">
        <f>CE78*CF78</f>
        <v>0</v>
      </c>
      <c r="CI78" s="92">
        <f>CG78+CH78</f>
        <v>51.8</v>
      </c>
      <c r="CK78" s="20" t="s">
        <v>6</v>
      </c>
      <c r="CL78" s="16"/>
      <c r="CM78" s="16"/>
      <c r="CN78" s="16">
        <v>0.7</v>
      </c>
      <c r="CO78" s="16">
        <f t="shared" ref="CO78:CO101" si="59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48"/>
        <v>35</v>
      </c>
      <c r="F79" s="90">
        <f>C79*D79</f>
        <v>346</v>
      </c>
      <c r="G79" s="89">
        <f t="shared" ref="G79:G101" si="60">E79+F79</f>
        <v>381</v>
      </c>
      <c r="H79" s="1"/>
      <c r="I79" s="20" t="s">
        <v>7</v>
      </c>
      <c r="J79" s="16">
        <v>52</v>
      </c>
      <c r="K79" s="16">
        <f>36+249</f>
        <v>285</v>
      </c>
      <c r="L79" s="16">
        <v>1</v>
      </c>
      <c r="M79" s="16">
        <f t="shared" si="49"/>
        <v>52</v>
      </c>
      <c r="N79" s="20">
        <f>K79*L79</f>
        <v>285</v>
      </c>
      <c r="O79" s="89">
        <f>M79+N79</f>
        <v>337</v>
      </c>
      <c r="P79" s="1"/>
      <c r="Q79" s="20" t="s">
        <v>7</v>
      </c>
      <c r="R79" s="16">
        <v>78</v>
      </c>
      <c r="S79" s="16"/>
      <c r="T79" s="16">
        <v>1</v>
      </c>
      <c r="U79" s="16">
        <f t="shared" si="50"/>
        <v>78</v>
      </c>
      <c r="V79" s="20">
        <f>S79*T79</f>
        <v>0</v>
      </c>
      <c r="W79" s="89">
        <f t="shared" ref="W79:W101" si="61">U79+V79</f>
        <v>78</v>
      </c>
      <c r="X79" s="1"/>
      <c r="Y79" s="20" t="s">
        <v>7</v>
      </c>
      <c r="Z79" s="16">
        <v>131</v>
      </c>
      <c r="AA79" s="16"/>
      <c r="AB79" s="16">
        <v>1</v>
      </c>
      <c r="AC79" s="16">
        <f t="shared" si="51"/>
        <v>131</v>
      </c>
      <c r="AD79" s="20">
        <f>AA79*AB79</f>
        <v>0</v>
      </c>
      <c r="AE79" s="89">
        <f t="shared" ref="AE79:AE101" si="62">AC79+AD79</f>
        <v>131</v>
      </c>
      <c r="AF79" s="1"/>
      <c r="AG79" s="20" t="s">
        <v>7</v>
      </c>
      <c r="AH79" s="16">
        <v>27</v>
      </c>
      <c r="AI79" s="16">
        <v>73</v>
      </c>
      <c r="AJ79" s="16">
        <v>1</v>
      </c>
      <c r="AK79" s="16">
        <f t="shared" si="52"/>
        <v>27</v>
      </c>
      <c r="AL79" s="20">
        <f>AI79*AJ79</f>
        <v>73</v>
      </c>
      <c r="AM79" s="16">
        <f t="shared" ref="AM79:AM99" si="63">AK79+AL79</f>
        <v>100</v>
      </c>
      <c r="AN79" s="1"/>
      <c r="AO79" s="20" t="s">
        <v>7</v>
      </c>
      <c r="AP79" s="16">
        <v>43</v>
      </c>
      <c r="AQ79" s="16">
        <v>275</v>
      </c>
      <c r="AR79" s="16">
        <v>1</v>
      </c>
      <c r="AS79" s="16">
        <f t="shared" si="53"/>
        <v>43</v>
      </c>
      <c r="AT79" s="20">
        <f>AQ79*AR79</f>
        <v>275</v>
      </c>
      <c r="AU79" s="16">
        <f t="shared" ref="AU79:AU101" si="64">AS79+AT79</f>
        <v>318</v>
      </c>
      <c r="AV79" s="1"/>
      <c r="AW79" s="20" t="s">
        <v>7</v>
      </c>
      <c r="AX79" s="16">
        <v>68</v>
      </c>
      <c r="AY79" s="16">
        <v>221</v>
      </c>
      <c r="AZ79" s="16">
        <v>1</v>
      </c>
      <c r="BA79" s="16">
        <f t="shared" si="54"/>
        <v>68</v>
      </c>
      <c r="BB79" s="20">
        <f>AY79*AZ79</f>
        <v>221</v>
      </c>
      <c r="BC79" s="16">
        <f t="shared" ref="BC79:BC101" si="65">BA79+BB79</f>
        <v>289</v>
      </c>
      <c r="BE79" s="20" t="s">
        <v>7</v>
      </c>
      <c r="BF79" s="16">
        <v>57</v>
      </c>
      <c r="BG79" s="16">
        <v>94</v>
      </c>
      <c r="BH79" s="16">
        <v>1</v>
      </c>
      <c r="BI79" s="16">
        <f t="shared" si="55"/>
        <v>57</v>
      </c>
      <c r="BJ79" s="20">
        <f>BG79*BH79</f>
        <v>94</v>
      </c>
      <c r="BK79" s="16">
        <f t="shared" ref="BK79:BK101" si="66">BI79+BJ79</f>
        <v>151</v>
      </c>
      <c r="BM79" s="20" t="s">
        <v>7</v>
      </c>
      <c r="BN79" s="16">
        <v>118</v>
      </c>
      <c r="BO79" s="16">
        <v>56</v>
      </c>
      <c r="BP79" s="16">
        <v>1</v>
      </c>
      <c r="BQ79" s="16">
        <f t="shared" si="56"/>
        <v>118</v>
      </c>
      <c r="BR79" s="20">
        <f>BO79*BP79</f>
        <v>56</v>
      </c>
      <c r="BS79" s="16">
        <f t="shared" ref="BS79:BS101" si="67">BQ79+BR79</f>
        <v>174</v>
      </c>
      <c r="BU79" s="20" t="s">
        <v>7</v>
      </c>
      <c r="BV79" s="16">
        <v>173</v>
      </c>
      <c r="BW79" s="16">
        <v>60</v>
      </c>
      <c r="BX79" s="16">
        <v>1</v>
      </c>
      <c r="BY79" s="16">
        <f t="shared" si="57"/>
        <v>173</v>
      </c>
      <c r="BZ79" s="20">
        <f>BW79*BX79</f>
        <v>60</v>
      </c>
      <c r="CA79" s="89">
        <f t="shared" ref="CA79:CA101" si="68">BY79+BZ79</f>
        <v>233</v>
      </c>
      <c r="CC79" s="20" t="s">
        <v>7</v>
      </c>
      <c r="CD79" s="16">
        <v>126</v>
      </c>
      <c r="CE79" s="16">
        <v>81</v>
      </c>
      <c r="CF79" s="16">
        <v>1</v>
      </c>
      <c r="CG79" s="16">
        <f t="shared" si="58"/>
        <v>126</v>
      </c>
      <c r="CH79" s="20">
        <f>CE79*CF79</f>
        <v>81</v>
      </c>
      <c r="CI79" s="92">
        <f t="shared" ref="CI79:CI101" si="69">CG79+CH79</f>
        <v>207</v>
      </c>
      <c r="CK79" s="20" t="s">
        <v>7</v>
      </c>
      <c r="CL79" s="16"/>
      <c r="CM79" s="16"/>
      <c r="CN79" s="16">
        <v>1</v>
      </c>
      <c r="CO79" s="16">
        <f t="shared" si="59"/>
        <v>0</v>
      </c>
      <c r="CP79" s="20">
        <f>CM79*CN79</f>
        <v>0</v>
      </c>
      <c r="CQ79" s="16">
        <f t="shared" ref="CQ79:CQ101" si="70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48"/>
        <v>170.5</v>
      </c>
      <c r="F80" s="90">
        <f t="shared" ref="F80:F101" si="71">C80*D80</f>
        <v>575</v>
      </c>
      <c r="G80" s="89">
        <f t="shared" si="60"/>
        <v>745.5</v>
      </c>
      <c r="H80" s="120"/>
      <c r="I80" s="20" t="s">
        <v>8</v>
      </c>
      <c r="J80" s="16">
        <v>381</v>
      </c>
      <c r="K80" s="16">
        <f>(168*2)+(125*2)</f>
        <v>586</v>
      </c>
      <c r="L80" s="16">
        <v>0.5</v>
      </c>
      <c r="M80" s="16">
        <f t="shared" si="49"/>
        <v>190.5</v>
      </c>
      <c r="N80" s="20">
        <f>K80*L80</f>
        <v>293</v>
      </c>
      <c r="O80" s="89">
        <f>M80+N80</f>
        <v>483.5</v>
      </c>
      <c r="P80" s="1"/>
      <c r="Q80" s="20" t="s">
        <v>8</v>
      </c>
      <c r="R80" s="16">
        <v>224</v>
      </c>
      <c r="S80" s="16">
        <f>400+30</f>
        <v>430</v>
      </c>
      <c r="T80" s="16">
        <v>0.5</v>
      </c>
      <c r="U80" s="16">
        <f t="shared" si="50"/>
        <v>112</v>
      </c>
      <c r="V80" s="20">
        <f t="shared" ref="V80:V101" si="72">S80*T80</f>
        <v>215</v>
      </c>
      <c r="W80" s="89">
        <f t="shared" si="61"/>
        <v>327</v>
      </c>
      <c r="X80" s="1"/>
      <c r="Y80" s="20" t="s">
        <v>8</v>
      </c>
      <c r="Z80" s="16">
        <v>259</v>
      </c>
      <c r="AA80" s="16">
        <f>288+320</f>
        <v>608</v>
      </c>
      <c r="AB80" s="16">
        <v>0.5</v>
      </c>
      <c r="AC80" s="16">
        <f t="shared" si="51"/>
        <v>129.5</v>
      </c>
      <c r="AD80" s="20">
        <f t="shared" ref="AD80:AD100" si="73">AA80*AB80</f>
        <v>304</v>
      </c>
      <c r="AE80" s="89">
        <f t="shared" si="62"/>
        <v>433.5</v>
      </c>
      <c r="AF80" s="1"/>
      <c r="AG80" s="20" t="s">
        <v>8</v>
      </c>
      <c r="AH80" s="16">
        <v>472</v>
      </c>
      <c r="AI80" s="16">
        <f>(64*2)+(158*2)</f>
        <v>444</v>
      </c>
      <c r="AJ80" s="16">
        <v>0.5</v>
      </c>
      <c r="AK80" s="16">
        <f t="shared" si="52"/>
        <v>236</v>
      </c>
      <c r="AL80" s="20">
        <f t="shared" ref="AL80:AL99" si="74">AI80*AJ80</f>
        <v>222</v>
      </c>
      <c r="AM80" s="16">
        <f t="shared" si="63"/>
        <v>458</v>
      </c>
      <c r="AN80" s="1"/>
      <c r="AO80" s="20" t="s">
        <v>8</v>
      </c>
      <c r="AP80" s="16">
        <v>423</v>
      </c>
      <c r="AQ80" s="16">
        <v>876</v>
      </c>
      <c r="AR80" s="16">
        <v>0.5</v>
      </c>
      <c r="AS80" s="16">
        <f t="shared" si="53"/>
        <v>211.5</v>
      </c>
      <c r="AT80" s="20">
        <f t="shared" ref="AT80:AT101" si="75">AQ80*AR80</f>
        <v>438</v>
      </c>
      <c r="AU80" s="16">
        <f t="shared" si="64"/>
        <v>649.5</v>
      </c>
      <c r="AV80" s="1"/>
      <c r="AW80" s="20" t="s">
        <v>8</v>
      </c>
      <c r="AX80" s="16">
        <v>472</v>
      </c>
      <c r="AY80" s="16">
        <v>1069</v>
      </c>
      <c r="AZ80" s="16">
        <v>0.5</v>
      </c>
      <c r="BA80" s="16">
        <f t="shared" si="54"/>
        <v>236</v>
      </c>
      <c r="BB80" s="20">
        <f t="shared" ref="BB80:BB101" si="76">AY80*AZ80</f>
        <v>534.5</v>
      </c>
      <c r="BC80" s="16">
        <f t="shared" si="65"/>
        <v>770.5</v>
      </c>
      <c r="BE80" s="20" t="s">
        <v>8</v>
      </c>
      <c r="BF80" s="16">
        <v>411</v>
      </c>
      <c r="BG80" s="16">
        <v>774</v>
      </c>
      <c r="BH80" s="16">
        <v>0.5</v>
      </c>
      <c r="BI80" s="16">
        <f t="shared" si="55"/>
        <v>205.5</v>
      </c>
      <c r="BJ80" s="20">
        <f t="shared" ref="BJ80:BJ101" si="77">BG80*BH80</f>
        <v>387</v>
      </c>
      <c r="BK80" s="16">
        <f t="shared" si="66"/>
        <v>592.5</v>
      </c>
      <c r="BL80" s="1"/>
      <c r="BM80" s="20" t="s">
        <v>8</v>
      </c>
      <c r="BN80" s="16">
        <v>243</v>
      </c>
      <c r="BO80" s="16">
        <v>67</v>
      </c>
      <c r="BP80" s="16">
        <v>0.5</v>
      </c>
      <c r="BQ80" s="16">
        <f t="shared" si="56"/>
        <v>121.5</v>
      </c>
      <c r="BR80" s="132">
        <f t="shared" ref="BR80:BR101" si="78">BO80*BP80</f>
        <v>33.5</v>
      </c>
      <c r="BS80" s="16">
        <f t="shared" si="67"/>
        <v>155</v>
      </c>
      <c r="BU80" s="20" t="s">
        <v>8</v>
      </c>
      <c r="BV80" s="16">
        <v>420</v>
      </c>
      <c r="BW80" s="16"/>
      <c r="BX80" s="16">
        <v>0.5</v>
      </c>
      <c r="BY80" s="16">
        <f t="shared" si="57"/>
        <v>210</v>
      </c>
      <c r="BZ80" s="20">
        <f t="shared" ref="BZ80:BZ101" si="79">BW80*BX80</f>
        <v>0</v>
      </c>
      <c r="CA80" s="89">
        <f t="shared" si="68"/>
        <v>210</v>
      </c>
      <c r="CC80" s="20" t="s">
        <v>8</v>
      </c>
      <c r="CD80" s="16">
        <v>373</v>
      </c>
      <c r="CE80" s="16"/>
      <c r="CF80" s="16">
        <v>0.5</v>
      </c>
      <c r="CG80" s="16">
        <f t="shared" si="58"/>
        <v>186.5</v>
      </c>
      <c r="CH80" s="20">
        <f t="shared" ref="CH80:CH101" si="80">CE80*CF80</f>
        <v>0</v>
      </c>
      <c r="CI80" s="92">
        <f t="shared" si="69"/>
        <v>186.5</v>
      </c>
      <c r="CK80" s="20" t="s">
        <v>8</v>
      </c>
      <c r="CL80" s="16"/>
      <c r="CM80" s="16"/>
      <c r="CN80" s="16">
        <v>0.5</v>
      </c>
      <c r="CO80" s="16">
        <f t="shared" si="59"/>
        <v>0</v>
      </c>
      <c r="CP80" s="20">
        <f t="shared" ref="CP80:CP101" si="81">CM80*CN80</f>
        <v>0</v>
      </c>
      <c r="CQ80" s="16">
        <f t="shared" si="70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48"/>
        <v>0</v>
      </c>
      <c r="F81" s="90">
        <f t="shared" si="71"/>
        <v>0</v>
      </c>
      <c r="G81" s="89">
        <f t="shared" si="60"/>
        <v>0</v>
      </c>
      <c r="I81" s="20" t="s">
        <v>9</v>
      </c>
      <c r="J81" s="16">
        <v>0</v>
      </c>
      <c r="K81" s="16"/>
      <c r="L81" s="16">
        <v>0.59</v>
      </c>
      <c r="M81" s="16">
        <f t="shared" si="49"/>
        <v>0</v>
      </c>
      <c r="N81" s="20">
        <f t="shared" ref="N81:N101" si="82">K81*L81</f>
        <v>0</v>
      </c>
      <c r="O81" s="89">
        <f t="shared" ref="O81:O101" si="83">M81+N81</f>
        <v>0</v>
      </c>
      <c r="Q81" s="20" t="s">
        <v>9</v>
      </c>
      <c r="R81" s="16">
        <v>0</v>
      </c>
      <c r="S81" s="16"/>
      <c r="T81" s="16">
        <v>0.59</v>
      </c>
      <c r="U81" s="16">
        <f t="shared" si="50"/>
        <v>0</v>
      </c>
      <c r="V81" s="20">
        <f t="shared" si="72"/>
        <v>0</v>
      </c>
      <c r="W81" s="89">
        <f t="shared" si="61"/>
        <v>0</v>
      </c>
      <c r="Y81" s="20" t="s">
        <v>9</v>
      </c>
      <c r="Z81" s="16">
        <v>0</v>
      </c>
      <c r="AA81" s="16"/>
      <c r="AB81" s="16">
        <v>0.59</v>
      </c>
      <c r="AC81" s="16">
        <f t="shared" si="51"/>
        <v>0</v>
      </c>
      <c r="AD81" s="20">
        <f t="shared" si="73"/>
        <v>0</v>
      </c>
      <c r="AE81" s="89">
        <f t="shared" si="62"/>
        <v>0</v>
      </c>
      <c r="AG81" s="20" t="s">
        <v>9</v>
      </c>
      <c r="AH81" s="16">
        <v>0</v>
      </c>
      <c r="AI81" s="16"/>
      <c r="AJ81" s="16">
        <v>0.59</v>
      </c>
      <c r="AK81" s="16">
        <f t="shared" si="52"/>
        <v>0</v>
      </c>
      <c r="AL81" s="20">
        <f t="shared" si="74"/>
        <v>0</v>
      </c>
      <c r="AM81" s="16">
        <f t="shared" si="63"/>
        <v>0</v>
      </c>
      <c r="AN81" s="1"/>
      <c r="AO81" s="20" t="s">
        <v>9</v>
      </c>
      <c r="AP81" s="16">
        <v>0</v>
      </c>
      <c r="AQ81" s="16">
        <v>115</v>
      </c>
      <c r="AR81" s="16">
        <v>0.59</v>
      </c>
      <c r="AS81" s="16">
        <f t="shared" si="53"/>
        <v>0</v>
      </c>
      <c r="AT81" s="20">
        <f t="shared" si="75"/>
        <v>67.849999999999994</v>
      </c>
      <c r="AU81" s="16">
        <f t="shared" si="64"/>
        <v>67.849999999999994</v>
      </c>
      <c r="AW81" s="20" t="s">
        <v>9</v>
      </c>
      <c r="AX81" s="16">
        <v>0</v>
      </c>
      <c r="AY81" s="16">
        <v>17</v>
      </c>
      <c r="AZ81" s="16">
        <v>0.59</v>
      </c>
      <c r="BA81" s="16">
        <f t="shared" si="54"/>
        <v>0</v>
      </c>
      <c r="BB81" s="20">
        <f t="shared" si="76"/>
        <v>10.029999999999999</v>
      </c>
      <c r="BC81" s="16">
        <f t="shared" si="65"/>
        <v>10.029999999999999</v>
      </c>
      <c r="BD81" s="1"/>
      <c r="BE81" s="20" t="s">
        <v>9</v>
      </c>
      <c r="BF81" s="16">
        <v>0</v>
      </c>
      <c r="BG81" s="16"/>
      <c r="BH81" s="16">
        <v>0.59</v>
      </c>
      <c r="BI81" s="16">
        <f t="shared" si="55"/>
        <v>0</v>
      </c>
      <c r="BJ81" s="20">
        <f t="shared" si="77"/>
        <v>0</v>
      </c>
      <c r="BK81" s="16">
        <f t="shared" si="66"/>
        <v>0</v>
      </c>
      <c r="BL81" s="1"/>
      <c r="BM81" s="20" t="s">
        <v>9</v>
      </c>
      <c r="BN81" s="16">
        <v>0</v>
      </c>
      <c r="BO81" s="16">
        <v>40</v>
      </c>
      <c r="BP81" s="16">
        <v>0.59</v>
      </c>
      <c r="BQ81" s="16">
        <f t="shared" si="56"/>
        <v>0</v>
      </c>
      <c r="BR81" s="20">
        <f t="shared" si="78"/>
        <v>23.599999999999998</v>
      </c>
      <c r="BS81" s="16">
        <f t="shared" si="67"/>
        <v>23.599999999999998</v>
      </c>
      <c r="BU81" s="20" t="s">
        <v>9</v>
      </c>
      <c r="BV81" s="16">
        <v>0</v>
      </c>
      <c r="BW81" s="16"/>
      <c r="BX81" s="16">
        <v>0.59</v>
      </c>
      <c r="BY81" s="16">
        <f t="shared" si="57"/>
        <v>0</v>
      </c>
      <c r="BZ81" s="20">
        <f t="shared" si="79"/>
        <v>0</v>
      </c>
      <c r="CA81" s="89">
        <f t="shared" si="68"/>
        <v>0</v>
      </c>
      <c r="CC81" s="20" t="s">
        <v>9</v>
      </c>
      <c r="CD81" s="16">
        <v>0</v>
      </c>
      <c r="CE81" s="16"/>
      <c r="CF81" s="16">
        <v>0.59</v>
      </c>
      <c r="CG81" s="16">
        <f t="shared" si="58"/>
        <v>0</v>
      </c>
      <c r="CH81" s="20">
        <f t="shared" si="80"/>
        <v>0</v>
      </c>
      <c r="CI81" s="92">
        <f t="shared" si="69"/>
        <v>0</v>
      </c>
      <c r="CK81" s="20" t="s">
        <v>9</v>
      </c>
      <c r="CL81" s="16"/>
      <c r="CM81" s="16"/>
      <c r="CN81" s="16">
        <v>0.59</v>
      </c>
      <c r="CO81" s="16">
        <f t="shared" si="59"/>
        <v>0</v>
      </c>
      <c r="CP81" s="20">
        <f t="shared" si="81"/>
        <v>0</v>
      </c>
      <c r="CQ81" s="16">
        <f t="shared" si="70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48"/>
        <v>0</v>
      </c>
      <c r="F82" s="90">
        <f t="shared" si="71"/>
        <v>0</v>
      </c>
      <c r="G82" s="89">
        <f t="shared" si="60"/>
        <v>0</v>
      </c>
      <c r="I82" s="20" t="s">
        <v>10</v>
      </c>
      <c r="J82" s="16">
        <v>0</v>
      </c>
      <c r="K82" s="16"/>
      <c r="L82" s="16">
        <v>0.15</v>
      </c>
      <c r="M82" s="16">
        <f t="shared" si="49"/>
        <v>0</v>
      </c>
      <c r="N82" s="20">
        <f t="shared" si="82"/>
        <v>0</v>
      </c>
      <c r="O82" s="89">
        <f t="shared" si="83"/>
        <v>0</v>
      </c>
      <c r="Q82" s="20" t="s">
        <v>10</v>
      </c>
      <c r="R82" s="16">
        <v>0</v>
      </c>
      <c r="S82" s="16"/>
      <c r="T82" s="16">
        <v>0.15</v>
      </c>
      <c r="U82" s="16">
        <f t="shared" si="50"/>
        <v>0</v>
      </c>
      <c r="V82" s="20">
        <f t="shared" si="72"/>
        <v>0</v>
      </c>
      <c r="W82" s="89">
        <f t="shared" si="61"/>
        <v>0</v>
      </c>
      <c r="Y82" s="20" t="s">
        <v>10</v>
      </c>
      <c r="Z82" s="16">
        <v>0</v>
      </c>
      <c r="AA82" s="16"/>
      <c r="AB82" s="16">
        <v>0.15</v>
      </c>
      <c r="AC82" s="16">
        <f t="shared" si="51"/>
        <v>0</v>
      </c>
      <c r="AD82" s="20">
        <f t="shared" si="73"/>
        <v>0</v>
      </c>
      <c r="AE82" s="89">
        <f t="shared" si="62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2"/>
        <v>0</v>
      </c>
      <c r="AL82" s="20">
        <f t="shared" si="74"/>
        <v>0</v>
      </c>
      <c r="AM82" s="16">
        <f t="shared" si="63"/>
        <v>0</v>
      </c>
      <c r="AO82" s="20" t="s">
        <v>10</v>
      </c>
      <c r="AP82" s="16">
        <v>0</v>
      </c>
      <c r="AQ82" s="16"/>
      <c r="AR82" s="16">
        <v>0.15</v>
      </c>
      <c r="AS82" s="16">
        <f t="shared" si="53"/>
        <v>0</v>
      </c>
      <c r="AT82" s="20">
        <f t="shared" si="75"/>
        <v>0</v>
      </c>
      <c r="AU82" s="16">
        <f t="shared" si="64"/>
        <v>0</v>
      </c>
      <c r="AW82" s="20" t="s">
        <v>10</v>
      </c>
      <c r="AX82" s="16">
        <v>0</v>
      </c>
      <c r="AY82" s="16"/>
      <c r="AZ82" s="16">
        <v>0.15</v>
      </c>
      <c r="BA82" s="16">
        <f t="shared" si="54"/>
        <v>0</v>
      </c>
      <c r="BB82" s="20">
        <f t="shared" si="76"/>
        <v>0</v>
      </c>
      <c r="BC82" s="16">
        <f t="shared" si="65"/>
        <v>0</v>
      </c>
      <c r="BE82" s="20" t="s">
        <v>10</v>
      </c>
      <c r="BF82" s="16">
        <v>0</v>
      </c>
      <c r="BG82" s="16"/>
      <c r="BH82" s="16">
        <v>0.15</v>
      </c>
      <c r="BI82" s="16">
        <f t="shared" si="55"/>
        <v>0</v>
      </c>
      <c r="BJ82" s="20">
        <f t="shared" si="77"/>
        <v>0</v>
      </c>
      <c r="BK82" s="16">
        <f t="shared" si="66"/>
        <v>0</v>
      </c>
      <c r="BM82" s="20" t="s">
        <v>10</v>
      </c>
      <c r="BN82" s="16">
        <v>0</v>
      </c>
      <c r="BO82" s="16"/>
      <c r="BP82" s="16">
        <v>0.15</v>
      </c>
      <c r="BQ82" s="16">
        <f t="shared" si="56"/>
        <v>0</v>
      </c>
      <c r="BR82" s="20">
        <f t="shared" si="78"/>
        <v>0</v>
      </c>
      <c r="BS82" s="16">
        <f t="shared" si="67"/>
        <v>0</v>
      </c>
      <c r="BU82" s="20" t="s">
        <v>10</v>
      </c>
      <c r="BV82" s="16">
        <v>0</v>
      </c>
      <c r="BW82" s="16"/>
      <c r="BX82" s="16">
        <v>0.15</v>
      </c>
      <c r="BY82" s="16">
        <f t="shared" si="57"/>
        <v>0</v>
      </c>
      <c r="BZ82" s="20">
        <f t="shared" si="79"/>
        <v>0</v>
      </c>
      <c r="CA82" s="89">
        <f t="shared" si="68"/>
        <v>0</v>
      </c>
      <c r="CC82" s="20" t="s">
        <v>10</v>
      </c>
      <c r="CD82" s="16">
        <v>0</v>
      </c>
      <c r="CE82" s="16"/>
      <c r="CF82" s="16">
        <v>0.15</v>
      </c>
      <c r="CG82" s="16">
        <f t="shared" si="58"/>
        <v>0</v>
      </c>
      <c r="CH82" s="20">
        <f t="shared" si="80"/>
        <v>0</v>
      </c>
      <c r="CI82" s="92">
        <f t="shared" si="69"/>
        <v>0</v>
      </c>
      <c r="CK82" s="20" t="s">
        <v>10</v>
      </c>
      <c r="CL82" s="16"/>
      <c r="CM82" s="16"/>
      <c r="CN82" s="16">
        <v>0.15</v>
      </c>
      <c r="CO82" s="16">
        <f t="shared" si="59"/>
        <v>0</v>
      </c>
      <c r="CP82" s="20">
        <f t="shared" si="81"/>
        <v>0</v>
      </c>
      <c r="CQ82" s="16">
        <f t="shared" si="70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48"/>
        <v>144</v>
      </c>
      <c r="F83" s="90">
        <f t="shared" si="71"/>
        <v>360</v>
      </c>
      <c r="G83" s="89">
        <f t="shared" si="60"/>
        <v>504</v>
      </c>
      <c r="I83" s="20" t="s">
        <v>11</v>
      </c>
      <c r="J83" s="16">
        <v>154</v>
      </c>
      <c r="K83" s="16">
        <f>195+80</f>
        <v>275</v>
      </c>
      <c r="L83" s="16">
        <v>1</v>
      </c>
      <c r="M83" s="16">
        <f t="shared" si="49"/>
        <v>154</v>
      </c>
      <c r="N83" s="20">
        <f t="shared" si="82"/>
        <v>275</v>
      </c>
      <c r="O83" s="89">
        <f t="shared" si="83"/>
        <v>429</v>
      </c>
      <c r="Q83" s="20" t="s">
        <v>11</v>
      </c>
      <c r="R83" s="16">
        <v>119</v>
      </c>
      <c r="S83" s="16">
        <f>169+178</f>
        <v>347</v>
      </c>
      <c r="T83" s="16">
        <v>1</v>
      </c>
      <c r="U83" s="16">
        <f t="shared" si="50"/>
        <v>119</v>
      </c>
      <c r="V83" s="20">
        <f t="shared" si="72"/>
        <v>347</v>
      </c>
      <c r="W83" s="89">
        <f t="shared" si="61"/>
        <v>466</v>
      </c>
      <c r="Y83" s="20" t="s">
        <v>11</v>
      </c>
      <c r="Z83" s="16">
        <v>96</v>
      </c>
      <c r="AA83" s="16">
        <f>156+99</f>
        <v>255</v>
      </c>
      <c r="AB83" s="16">
        <v>1</v>
      </c>
      <c r="AC83" s="16">
        <f t="shared" si="51"/>
        <v>96</v>
      </c>
      <c r="AD83" s="20">
        <f t="shared" si="73"/>
        <v>255</v>
      </c>
      <c r="AE83" s="89">
        <f t="shared" si="62"/>
        <v>351</v>
      </c>
      <c r="AG83" s="20" t="s">
        <v>11</v>
      </c>
      <c r="AH83" s="16">
        <v>165</v>
      </c>
      <c r="AI83" s="16">
        <f>130+52</f>
        <v>182</v>
      </c>
      <c r="AJ83" s="16">
        <v>1</v>
      </c>
      <c r="AK83" s="16">
        <f t="shared" si="52"/>
        <v>165</v>
      </c>
      <c r="AL83" s="20">
        <f t="shared" si="74"/>
        <v>182</v>
      </c>
      <c r="AM83" s="16">
        <f t="shared" si="63"/>
        <v>347</v>
      </c>
      <c r="AO83" s="20" t="s">
        <v>11</v>
      </c>
      <c r="AP83" s="16">
        <v>203</v>
      </c>
      <c r="AQ83" s="16">
        <v>39</v>
      </c>
      <c r="AR83" s="16">
        <v>1</v>
      </c>
      <c r="AS83" s="16">
        <f t="shared" si="53"/>
        <v>203</v>
      </c>
      <c r="AT83" s="20">
        <f t="shared" si="75"/>
        <v>39</v>
      </c>
      <c r="AU83" s="16">
        <f t="shared" si="64"/>
        <v>242</v>
      </c>
      <c r="AW83" s="20" t="s">
        <v>11</v>
      </c>
      <c r="AX83" s="16">
        <v>78</v>
      </c>
      <c r="AY83" s="16"/>
      <c r="AZ83" s="16">
        <v>1</v>
      </c>
      <c r="BA83" s="16">
        <f t="shared" si="54"/>
        <v>78</v>
      </c>
      <c r="BB83" s="20">
        <f t="shared" si="76"/>
        <v>0</v>
      </c>
      <c r="BC83" s="16">
        <f t="shared" si="65"/>
        <v>78</v>
      </c>
      <c r="BE83" s="20" t="s">
        <v>11</v>
      </c>
      <c r="BF83" s="16">
        <v>9</v>
      </c>
      <c r="BG83" s="16"/>
      <c r="BH83" s="16">
        <v>1</v>
      </c>
      <c r="BI83" s="16">
        <f t="shared" si="55"/>
        <v>9</v>
      </c>
      <c r="BJ83" s="20">
        <f t="shared" si="77"/>
        <v>0</v>
      </c>
      <c r="BK83" s="16">
        <f t="shared" si="66"/>
        <v>9</v>
      </c>
      <c r="BM83" s="20" t="s">
        <v>11</v>
      </c>
      <c r="BN83" s="16">
        <v>39</v>
      </c>
      <c r="BO83" s="16"/>
      <c r="BP83" s="16">
        <v>1</v>
      </c>
      <c r="BQ83" s="16">
        <f t="shared" si="56"/>
        <v>39</v>
      </c>
      <c r="BR83" s="20">
        <f t="shared" si="78"/>
        <v>0</v>
      </c>
      <c r="BS83" s="16">
        <f t="shared" si="67"/>
        <v>39</v>
      </c>
      <c r="BU83" s="20" t="s">
        <v>11</v>
      </c>
      <c r="BV83" s="16">
        <v>98</v>
      </c>
      <c r="BW83" s="16"/>
      <c r="BX83" s="16">
        <v>1</v>
      </c>
      <c r="BY83" s="16">
        <f t="shared" si="57"/>
        <v>98</v>
      </c>
      <c r="BZ83" s="20">
        <f t="shared" si="79"/>
        <v>0</v>
      </c>
      <c r="CA83" s="89">
        <f t="shared" si="68"/>
        <v>98</v>
      </c>
      <c r="CC83" s="20" t="s">
        <v>11</v>
      </c>
      <c r="CD83" s="16">
        <v>46</v>
      </c>
      <c r="CE83" s="16"/>
      <c r="CF83" s="16">
        <v>1</v>
      </c>
      <c r="CG83" s="16">
        <f t="shared" si="58"/>
        <v>46</v>
      </c>
      <c r="CH83" s="20">
        <f t="shared" si="80"/>
        <v>0</v>
      </c>
      <c r="CI83" s="92">
        <f t="shared" si="69"/>
        <v>46</v>
      </c>
      <c r="CK83" s="20" t="s">
        <v>11</v>
      </c>
      <c r="CL83" s="16"/>
      <c r="CM83" s="16"/>
      <c r="CN83" s="16">
        <v>1</v>
      </c>
      <c r="CO83" s="16">
        <f t="shared" si="59"/>
        <v>0</v>
      </c>
      <c r="CP83" s="20">
        <f t="shared" si="81"/>
        <v>0</v>
      </c>
      <c r="CQ83" s="16">
        <f t="shared" si="70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48"/>
        <v>52</v>
      </c>
      <c r="F84" s="90">
        <f t="shared" si="71"/>
        <v>34</v>
      </c>
      <c r="G84" s="89">
        <f t="shared" si="60"/>
        <v>86</v>
      </c>
      <c r="I84" s="20" t="s">
        <v>12</v>
      </c>
      <c r="J84" s="16">
        <v>54</v>
      </c>
      <c r="K84" s="16"/>
      <c r="L84" s="16">
        <v>1</v>
      </c>
      <c r="M84" s="16">
        <f t="shared" si="49"/>
        <v>54</v>
      </c>
      <c r="N84" s="20">
        <f t="shared" si="82"/>
        <v>0</v>
      </c>
      <c r="O84" s="89">
        <f t="shared" si="83"/>
        <v>54</v>
      </c>
      <c r="Q84" s="20" t="s">
        <v>12</v>
      </c>
      <c r="R84" s="16">
        <v>83</v>
      </c>
      <c r="S84" s="16"/>
      <c r="T84" s="16">
        <v>1</v>
      </c>
      <c r="U84" s="16">
        <f t="shared" si="50"/>
        <v>83</v>
      </c>
      <c r="V84" s="20">
        <f t="shared" si="72"/>
        <v>0</v>
      </c>
      <c r="W84" s="89">
        <f t="shared" si="61"/>
        <v>83</v>
      </c>
      <c r="Y84" s="20" t="s">
        <v>12</v>
      </c>
      <c r="Z84" s="16">
        <v>104</v>
      </c>
      <c r="AA84" s="16"/>
      <c r="AB84" s="16">
        <v>1</v>
      </c>
      <c r="AC84" s="16">
        <f t="shared" si="51"/>
        <v>104</v>
      </c>
      <c r="AD84" s="20">
        <f t="shared" si="73"/>
        <v>0</v>
      </c>
      <c r="AE84" s="89">
        <f t="shared" si="62"/>
        <v>104</v>
      </c>
      <c r="AG84" s="20" t="s">
        <v>12</v>
      </c>
      <c r="AH84" s="16">
        <v>143</v>
      </c>
      <c r="AI84" s="16">
        <v>34</v>
      </c>
      <c r="AJ84" s="16">
        <v>1</v>
      </c>
      <c r="AK84" s="16">
        <f t="shared" si="52"/>
        <v>143</v>
      </c>
      <c r="AL84" s="20">
        <f t="shared" si="74"/>
        <v>34</v>
      </c>
      <c r="AM84" s="16">
        <f t="shared" si="63"/>
        <v>177</v>
      </c>
      <c r="AO84" s="20" t="s">
        <v>12</v>
      </c>
      <c r="AP84" s="16">
        <v>130</v>
      </c>
      <c r="AQ84" s="16"/>
      <c r="AR84" s="16">
        <v>1</v>
      </c>
      <c r="AS84" s="16">
        <f t="shared" si="53"/>
        <v>130</v>
      </c>
      <c r="AT84" s="20">
        <f t="shared" si="75"/>
        <v>0</v>
      </c>
      <c r="AU84" s="16">
        <f t="shared" si="64"/>
        <v>130</v>
      </c>
      <c r="AW84" s="20" t="s">
        <v>12</v>
      </c>
      <c r="AX84" s="16">
        <v>63</v>
      </c>
      <c r="AY84" s="16"/>
      <c r="AZ84" s="16">
        <v>1</v>
      </c>
      <c r="BA84" s="16">
        <f t="shared" si="54"/>
        <v>63</v>
      </c>
      <c r="BB84" s="20">
        <f t="shared" si="76"/>
        <v>0</v>
      </c>
      <c r="BC84" s="16">
        <f t="shared" si="65"/>
        <v>63</v>
      </c>
      <c r="BE84" s="20" t="s">
        <v>12</v>
      </c>
      <c r="BF84" s="16">
        <v>15</v>
      </c>
      <c r="BG84" s="16"/>
      <c r="BH84" s="16">
        <v>1</v>
      </c>
      <c r="BI84" s="16">
        <f t="shared" si="55"/>
        <v>15</v>
      </c>
      <c r="BJ84" s="20">
        <f t="shared" si="77"/>
        <v>0</v>
      </c>
      <c r="BK84" s="16">
        <f t="shared" si="66"/>
        <v>15</v>
      </c>
      <c r="BM84" s="20" t="s">
        <v>12</v>
      </c>
      <c r="BN84" s="16">
        <v>18</v>
      </c>
      <c r="BO84" s="16"/>
      <c r="BP84" s="16">
        <v>1</v>
      </c>
      <c r="BQ84" s="16">
        <f t="shared" si="56"/>
        <v>18</v>
      </c>
      <c r="BR84" s="20">
        <f t="shared" si="78"/>
        <v>0</v>
      </c>
      <c r="BS84" s="16">
        <f t="shared" si="67"/>
        <v>18</v>
      </c>
      <c r="BU84" s="20" t="s">
        <v>12</v>
      </c>
      <c r="BV84" s="16">
        <v>130</v>
      </c>
      <c r="BW84" s="16"/>
      <c r="BX84" s="16">
        <v>1</v>
      </c>
      <c r="BY84" s="16">
        <f t="shared" si="57"/>
        <v>130</v>
      </c>
      <c r="BZ84" s="20">
        <f t="shared" si="79"/>
        <v>0</v>
      </c>
      <c r="CA84" s="89">
        <f t="shared" si="68"/>
        <v>130</v>
      </c>
      <c r="CC84" s="20" t="s">
        <v>12</v>
      </c>
      <c r="CD84" s="16">
        <v>33</v>
      </c>
      <c r="CE84" s="16"/>
      <c r="CF84" s="16">
        <v>1</v>
      </c>
      <c r="CG84" s="16">
        <f t="shared" si="58"/>
        <v>33</v>
      </c>
      <c r="CH84" s="20">
        <f t="shared" si="80"/>
        <v>0</v>
      </c>
      <c r="CI84" s="92">
        <f t="shared" si="69"/>
        <v>33</v>
      </c>
      <c r="CK84" s="20" t="s">
        <v>12</v>
      </c>
      <c r="CL84" s="16"/>
      <c r="CM84" s="16"/>
      <c r="CN84" s="16">
        <v>1</v>
      </c>
      <c r="CO84" s="16">
        <f t="shared" si="59"/>
        <v>0</v>
      </c>
      <c r="CP84" s="20">
        <f t="shared" si="81"/>
        <v>0</v>
      </c>
      <c r="CQ84" s="16">
        <f t="shared" si="70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48"/>
        <v>60.400000000000006</v>
      </c>
      <c r="F85" s="90">
        <f t="shared" si="71"/>
        <v>0</v>
      </c>
      <c r="G85" s="89">
        <f t="shared" si="60"/>
        <v>60.400000000000006</v>
      </c>
      <c r="I85" s="20" t="s">
        <v>13</v>
      </c>
      <c r="J85" s="16">
        <v>153</v>
      </c>
      <c r="K85" s="16"/>
      <c r="L85" s="16">
        <v>0.4</v>
      </c>
      <c r="M85" s="16">
        <f t="shared" si="49"/>
        <v>61.2</v>
      </c>
      <c r="N85" s="20">
        <f t="shared" si="82"/>
        <v>0</v>
      </c>
      <c r="O85" s="89">
        <f t="shared" si="83"/>
        <v>61.2</v>
      </c>
      <c r="Q85" s="20" t="s">
        <v>13</v>
      </c>
      <c r="R85" s="16">
        <v>74</v>
      </c>
      <c r="S85" s="16"/>
      <c r="T85" s="16">
        <v>0.4</v>
      </c>
      <c r="U85" s="16">
        <f t="shared" si="50"/>
        <v>29.6</v>
      </c>
      <c r="V85" s="20">
        <f t="shared" si="72"/>
        <v>0</v>
      </c>
      <c r="W85" s="89">
        <f t="shared" si="61"/>
        <v>29.6</v>
      </c>
      <c r="Y85" s="20" t="s">
        <v>13</v>
      </c>
      <c r="Z85" s="16">
        <v>68</v>
      </c>
      <c r="AA85" s="16"/>
      <c r="AB85" s="16">
        <v>0.4</v>
      </c>
      <c r="AC85" s="16">
        <f t="shared" si="51"/>
        <v>27.200000000000003</v>
      </c>
      <c r="AD85" s="20">
        <f t="shared" si="73"/>
        <v>0</v>
      </c>
      <c r="AE85" s="89">
        <f t="shared" si="62"/>
        <v>27.200000000000003</v>
      </c>
      <c r="AG85" s="20" t="s">
        <v>13</v>
      </c>
      <c r="AH85" s="16">
        <v>176</v>
      </c>
      <c r="AI85" s="16">
        <v>85</v>
      </c>
      <c r="AJ85" s="16">
        <v>0.4</v>
      </c>
      <c r="AK85" s="16">
        <f t="shared" si="52"/>
        <v>70.400000000000006</v>
      </c>
      <c r="AL85" s="20">
        <f t="shared" si="74"/>
        <v>34</v>
      </c>
      <c r="AM85" s="16">
        <f t="shared" si="63"/>
        <v>104.4</v>
      </c>
      <c r="AO85" s="20" t="s">
        <v>13</v>
      </c>
      <c r="AP85" s="16">
        <v>249</v>
      </c>
      <c r="AQ85" s="16">
        <v>181</v>
      </c>
      <c r="AR85" s="16">
        <v>0.4</v>
      </c>
      <c r="AS85" s="16">
        <f t="shared" si="53"/>
        <v>99.600000000000009</v>
      </c>
      <c r="AT85" s="20">
        <f t="shared" si="75"/>
        <v>72.400000000000006</v>
      </c>
      <c r="AU85" s="16">
        <f t="shared" si="64"/>
        <v>172</v>
      </c>
      <c r="AV85" s="1"/>
      <c r="AW85" s="20" t="s">
        <v>13</v>
      </c>
      <c r="AX85" s="16">
        <v>276</v>
      </c>
      <c r="AY85" s="16"/>
      <c r="AZ85" s="16">
        <v>0.4</v>
      </c>
      <c r="BA85" s="16">
        <f t="shared" si="54"/>
        <v>110.4</v>
      </c>
      <c r="BB85" s="20">
        <f t="shared" si="76"/>
        <v>0</v>
      </c>
      <c r="BC85" s="16">
        <f t="shared" si="65"/>
        <v>110.4</v>
      </c>
      <c r="BE85" s="20" t="s">
        <v>13</v>
      </c>
      <c r="BF85" s="16">
        <v>241</v>
      </c>
      <c r="BG85" s="16">
        <v>131</v>
      </c>
      <c r="BH85" s="16">
        <v>0.4</v>
      </c>
      <c r="BI85" s="16">
        <f t="shared" si="55"/>
        <v>96.4</v>
      </c>
      <c r="BJ85" s="91">
        <f t="shared" si="77"/>
        <v>52.400000000000006</v>
      </c>
      <c r="BK85" s="16">
        <f t="shared" si="66"/>
        <v>148.80000000000001</v>
      </c>
      <c r="BL85" s="1"/>
      <c r="BM85" s="20" t="s">
        <v>13</v>
      </c>
      <c r="BN85" s="16">
        <v>150</v>
      </c>
      <c r="BO85" s="16">
        <v>157</v>
      </c>
      <c r="BP85" s="16">
        <v>0.4</v>
      </c>
      <c r="BQ85" s="16">
        <f t="shared" si="56"/>
        <v>60</v>
      </c>
      <c r="BR85" s="20">
        <f t="shared" si="78"/>
        <v>62.800000000000004</v>
      </c>
      <c r="BS85" s="16">
        <f t="shared" si="67"/>
        <v>122.80000000000001</v>
      </c>
      <c r="BU85" s="20" t="s">
        <v>13</v>
      </c>
      <c r="BV85" s="16">
        <v>298</v>
      </c>
      <c r="BW85" s="16">
        <v>130</v>
      </c>
      <c r="BX85" s="16">
        <v>0.4</v>
      </c>
      <c r="BY85" s="16">
        <f t="shared" si="57"/>
        <v>119.2</v>
      </c>
      <c r="BZ85" s="20">
        <f t="shared" si="79"/>
        <v>52</v>
      </c>
      <c r="CA85" s="89">
        <f t="shared" si="68"/>
        <v>171.2</v>
      </c>
      <c r="CC85" s="20" t="s">
        <v>13</v>
      </c>
      <c r="CD85" s="16">
        <v>307</v>
      </c>
      <c r="CE85" s="16">
        <v>161</v>
      </c>
      <c r="CF85" s="16">
        <v>0.4</v>
      </c>
      <c r="CG85" s="16">
        <f t="shared" si="58"/>
        <v>122.80000000000001</v>
      </c>
      <c r="CH85" s="20">
        <f t="shared" si="80"/>
        <v>64.400000000000006</v>
      </c>
      <c r="CI85" s="92">
        <f t="shared" si="69"/>
        <v>187.20000000000002</v>
      </c>
      <c r="CK85" s="20" t="s">
        <v>13</v>
      </c>
      <c r="CL85" s="16"/>
      <c r="CM85" s="16"/>
      <c r="CN85" s="16">
        <v>0.4</v>
      </c>
      <c r="CO85" s="16">
        <f t="shared" si="59"/>
        <v>0</v>
      </c>
      <c r="CP85" s="20">
        <f t="shared" si="81"/>
        <v>0</v>
      </c>
      <c r="CQ85" s="16">
        <f t="shared" si="70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48"/>
        <v>46.199999999999996</v>
      </c>
      <c r="F86" s="90">
        <f t="shared" si="71"/>
        <v>125.99999999999999</v>
      </c>
      <c r="G86" s="89">
        <f t="shared" si="60"/>
        <v>172.2</v>
      </c>
      <c r="I86" s="20" t="s">
        <v>14</v>
      </c>
      <c r="J86" s="16">
        <v>31</v>
      </c>
      <c r="K86" s="16"/>
      <c r="L86" s="16">
        <v>0.7</v>
      </c>
      <c r="M86" s="16">
        <f t="shared" si="49"/>
        <v>21.7</v>
      </c>
      <c r="N86" s="20">
        <f t="shared" si="82"/>
        <v>0</v>
      </c>
      <c r="O86" s="89">
        <f t="shared" si="83"/>
        <v>21.7</v>
      </c>
      <c r="Q86" s="20" t="s">
        <v>14</v>
      </c>
      <c r="R86" s="16">
        <v>11</v>
      </c>
      <c r="S86" s="16"/>
      <c r="T86" s="16">
        <v>0.7</v>
      </c>
      <c r="U86" s="16">
        <f t="shared" si="50"/>
        <v>7.6999999999999993</v>
      </c>
      <c r="V86" s="20">
        <f t="shared" si="72"/>
        <v>0</v>
      </c>
      <c r="W86" s="89">
        <f t="shared" si="61"/>
        <v>7.6999999999999993</v>
      </c>
      <c r="Y86" s="20" t="s">
        <v>14</v>
      </c>
      <c r="Z86" s="16">
        <v>8</v>
      </c>
      <c r="AA86" s="16"/>
      <c r="AB86" s="16">
        <v>0.7</v>
      </c>
      <c r="AC86" s="16">
        <f t="shared" si="51"/>
        <v>5.6</v>
      </c>
      <c r="AD86" s="20">
        <f t="shared" si="73"/>
        <v>0</v>
      </c>
      <c r="AE86" s="89">
        <f t="shared" si="62"/>
        <v>5.6</v>
      </c>
      <c r="AG86" s="20" t="s">
        <v>14</v>
      </c>
      <c r="AH86" s="16">
        <v>28</v>
      </c>
      <c r="AI86" s="16"/>
      <c r="AJ86" s="16">
        <v>0.7</v>
      </c>
      <c r="AK86" s="16">
        <f t="shared" si="52"/>
        <v>19.599999999999998</v>
      </c>
      <c r="AL86" s="20">
        <f t="shared" si="74"/>
        <v>0</v>
      </c>
      <c r="AM86" s="16">
        <f t="shared" si="63"/>
        <v>19.599999999999998</v>
      </c>
      <c r="AO86" s="20" t="s">
        <v>14</v>
      </c>
      <c r="AP86" s="16">
        <v>41</v>
      </c>
      <c r="AQ86" s="16"/>
      <c r="AR86" s="16">
        <v>0.7</v>
      </c>
      <c r="AS86" s="16">
        <f t="shared" si="53"/>
        <v>28.7</v>
      </c>
      <c r="AT86" s="20">
        <f t="shared" si="75"/>
        <v>0</v>
      </c>
      <c r="AU86" s="16">
        <f t="shared" si="64"/>
        <v>28.7</v>
      </c>
      <c r="AW86" s="20" t="s">
        <v>14</v>
      </c>
      <c r="AX86" s="16">
        <v>45</v>
      </c>
      <c r="AY86" s="16"/>
      <c r="AZ86" s="16">
        <v>0.7</v>
      </c>
      <c r="BA86" s="16">
        <f t="shared" si="54"/>
        <v>31.499999999999996</v>
      </c>
      <c r="BB86" s="20">
        <f t="shared" si="76"/>
        <v>0</v>
      </c>
      <c r="BC86" s="16">
        <f t="shared" si="65"/>
        <v>31.499999999999996</v>
      </c>
      <c r="BD86" s="1"/>
      <c r="BE86" s="20" t="s">
        <v>14</v>
      </c>
      <c r="BF86" s="16">
        <v>32</v>
      </c>
      <c r="BG86" s="16"/>
      <c r="BH86" s="16">
        <v>0.7</v>
      </c>
      <c r="BI86" s="16">
        <f t="shared" si="55"/>
        <v>22.4</v>
      </c>
      <c r="BJ86" s="20">
        <f t="shared" si="77"/>
        <v>0</v>
      </c>
      <c r="BK86" s="16">
        <f t="shared" si="66"/>
        <v>22.4</v>
      </c>
      <c r="BM86" s="20" t="s">
        <v>14</v>
      </c>
      <c r="BN86" s="16">
        <v>4</v>
      </c>
      <c r="BO86" s="16"/>
      <c r="BP86" s="16">
        <v>0.7</v>
      </c>
      <c r="BQ86" s="16">
        <f t="shared" si="56"/>
        <v>2.8</v>
      </c>
      <c r="BR86" s="20">
        <f t="shared" si="78"/>
        <v>0</v>
      </c>
      <c r="BS86" s="16">
        <f t="shared" si="67"/>
        <v>2.8</v>
      </c>
      <c r="BU86" s="20" t="s">
        <v>14</v>
      </c>
      <c r="BV86" s="16">
        <v>66</v>
      </c>
      <c r="BW86" s="16"/>
      <c r="BX86" s="16">
        <v>0.7</v>
      </c>
      <c r="BY86" s="16">
        <f t="shared" si="57"/>
        <v>46.199999999999996</v>
      </c>
      <c r="BZ86" s="20">
        <f t="shared" si="79"/>
        <v>0</v>
      </c>
      <c r="CA86" s="89">
        <f t="shared" si="68"/>
        <v>46.199999999999996</v>
      </c>
      <c r="CC86" s="20" t="s">
        <v>14</v>
      </c>
      <c r="CD86" s="16">
        <v>49</v>
      </c>
      <c r="CE86" s="16"/>
      <c r="CF86" s="16">
        <v>0.7</v>
      </c>
      <c r="CG86" s="16">
        <f t="shared" si="58"/>
        <v>34.299999999999997</v>
      </c>
      <c r="CH86" s="20">
        <f t="shared" si="80"/>
        <v>0</v>
      </c>
      <c r="CI86" s="92">
        <f t="shared" si="69"/>
        <v>34.299999999999997</v>
      </c>
      <c r="CK86" s="20" t="s">
        <v>14</v>
      </c>
      <c r="CL86" s="16"/>
      <c r="CM86" s="16"/>
      <c r="CN86" s="16">
        <v>0.7</v>
      </c>
      <c r="CO86" s="16">
        <f t="shared" si="59"/>
        <v>0</v>
      </c>
      <c r="CP86" s="20">
        <f t="shared" si="81"/>
        <v>0</v>
      </c>
      <c r="CQ86" s="16">
        <f t="shared" si="70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48"/>
        <v>234</v>
      </c>
      <c r="F87" s="90">
        <f t="shared" si="71"/>
        <v>416.8</v>
      </c>
      <c r="G87" s="89">
        <f t="shared" si="60"/>
        <v>650.79999999999995</v>
      </c>
      <c r="I87" s="20" t="s">
        <v>15</v>
      </c>
      <c r="J87" s="16">
        <v>604</v>
      </c>
      <c r="K87" s="16">
        <v>1115</v>
      </c>
      <c r="L87" s="16">
        <v>0.4</v>
      </c>
      <c r="M87" s="16">
        <f t="shared" si="49"/>
        <v>241.60000000000002</v>
      </c>
      <c r="N87" s="20">
        <f t="shared" si="82"/>
        <v>446</v>
      </c>
      <c r="O87" s="89">
        <f t="shared" si="83"/>
        <v>687.6</v>
      </c>
      <c r="Q87" s="20" t="s">
        <v>15</v>
      </c>
      <c r="R87" s="16">
        <v>311</v>
      </c>
      <c r="S87" s="16">
        <f>560+125.6</f>
        <v>685.6</v>
      </c>
      <c r="T87" s="16">
        <v>0.4</v>
      </c>
      <c r="U87" s="16">
        <f t="shared" si="50"/>
        <v>124.4</v>
      </c>
      <c r="V87" s="20">
        <f t="shared" si="72"/>
        <v>274.24</v>
      </c>
      <c r="W87" s="89">
        <f t="shared" si="61"/>
        <v>398.64</v>
      </c>
      <c r="Y87" s="20" t="s">
        <v>15</v>
      </c>
      <c r="Z87" s="16">
        <v>323</v>
      </c>
      <c r="AA87" s="16">
        <f>440+344</f>
        <v>784</v>
      </c>
      <c r="AB87" s="16">
        <v>0.4</v>
      </c>
      <c r="AC87" s="16">
        <f t="shared" si="51"/>
        <v>129.20000000000002</v>
      </c>
      <c r="AD87" s="20">
        <f t="shared" si="73"/>
        <v>313.60000000000002</v>
      </c>
      <c r="AE87" s="89">
        <f t="shared" si="62"/>
        <v>442.80000000000007</v>
      </c>
      <c r="AG87" s="20" t="s">
        <v>15</v>
      </c>
      <c r="AH87" s="16">
        <v>488</v>
      </c>
      <c r="AI87" s="16"/>
      <c r="AJ87" s="16">
        <v>0.4</v>
      </c>
      <c r="AK87" s="16">
        <f t="shared" si="52"/>
        <v>195.20000000000002</v>
      </c>
      <c r="AL87" s="20">
        <f t="shared" si="74"/>
        <v>0</v>
      </c>
      <c r="AM87" s="16">
        <f t="shared" si="63"/>
        <v>195.20000000000002</v>
      </c>
      <c r="AN87" s="1"/>
      <c r="AO87" s="94" t="s">
        <v>87</v>
      </c>
      <c r="AP87" s="16">
        <v>425</v>
      </c>
      <c r="AQ87" s="16"/>
      <c r="AR87" s="16">
        <v>0.4</v>
      </c>
      <c r="AS87" s="16">
        <f t="shared" si="53"/>
        <v>170</v>
      </c>
      <c r="AT87" s="20">
        <f t="shared" si="75"/>
        <v>0</v>
      </c>
      <c r="AU87" s="16">
        <f t="shared" si="64"/>
        <v>170</v>
      </c>
      <c r="AW87" s="20" t="s">
        <v>15</v>
      </c>
      <c r="AX87" s="16">
        <v>228</v>
      </c>
      <c r="AY87" s="16">
        <v>340</v>
      </c>
      <c r="AZ87" s="16">
        <v>0.4</v>
      </c>
      <c r="BA87" s="16">
        <f t="shared" si="54"/>
        <v>91.2</v>
      </c>
      <c r="BB87" s="20">
        <f t="shared" si="76"/>
        <v>136</v>
      </c>
      <c r="BC87" s="16">
        <f t="shared" si="65"/>
        <v>227.2</v>
      </c>
      <c r="BD87" s="1"/>
      <c r="BE87" s="20" t="s">
        <v>15</v>
      </c>
      <c r="BF87" s="16">
        <v>78</v>
      </c>
      <c r="BG87" s="16"/>
      <c r="BH87" s="16">
        <v>0.4</v>
      </c>
      <c r="BI87" s="16">
        <f t="shared" si="55"/>
        <v>31.200000000000003</v>
      </c>
      <c r="BJ87" s="20">
        <f t="shared" si="77"/>
        <v>0</v>
      </c>
      <c r="BK87" s="16">
        <f t="shared" si="66"/>
        <v>31.200000000000003</v>
      </c>
      <c r="BL87" s="1"/>
      <c r="BM87" s="20" t="s">
        <v>15</v>
      </c>
      <c r="BN87" s="16">
        <v>27</v>
      </c>
      <c r="BO87" s="16"/>
      <c r="BP87" s="16">
        <v>0.4</v>
      </c>
      <c r="BQ87" s="16">
        <f t="shared" si="56"/>
        <v>10.8</v>
      </c>
      <c r="BR87" s="20">
        <f t="shared" si="78"/>
        <v>0</v>
      </c>
      <c r="BS87" s="16">
        <f t="shared" si="67"/>
        <v>10.8</v>
      </c>
      <c r="BU87" s="20" t="s">
        <v>15</v>
      </c>
      <c r="BV87" s="16">
        <v>249</v>
      </c>
      <c r="BW87" s="16"/>
      <c r="BX87" s="16">
        <v>0.4</v>
      </c>
      <c r="BY87" s="16">
        <f t="shared" si="57"/>
        <v>99.600000000000009</v>
      </c>
      <c r="BZ87" s="20">
        <f t="shared" si="79"/>
        <v>0</v>
      </c>
      <c r="CA87" s="89">
        <f t="shared" si="68"/>
        <v>99.600000000000009</v>
      </c>
      <c r="CC87" s="20" t="s">
        <v>15</v>
      </c>
      <c r="CD87" s="16">
        <v>32</v>
      </c>
      <c r="CE87" s="16"/>
      <c r="CF87" s="16">
        <v>0.4</v>
      </c>
      <c r="CG87" s="16">
        <f t="shared" si="58"/>
        <v>12.8</v>
      </c>
      <c r="CH87" s="20">
        <f t="shared" si="80"/>
        <v>0</v>
      </c>
      <c r="CI87" s="92">
        <f t="shared" si="69"/>
        <v>12.8</v>
      </c>
      <c r="CK87" s="20" t="s">
        <v>15</v>
      </c>
      <c r="CL87" s="16"/>
      <c r="CM87" s="16"/>
      <c r="CN87" s="16">
        <v>0.4</v>
      </c>
      <c r="CO87" s="16">
        <f t="shared" si="59"/>
        <v>0</v>
      </c>
      <c r="CP87" s="20">
        <f t="shared" si="81"/>
        <v>0</v>
      </c>
      <c r="CQ87" s="16">
        <f t="shared" si="70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48"/>
        <v>0</v>
      </c>
      <c r="F88" s="95">
        <f t="shared" si="71"/>
        <v>0</v>
      </c>
      <c r="G88" s="89">
        <f t="shared" si="60"/>
        <v>0</v>
      </c>
      <c r="I88" s="20" t="s">
        <v>16</v>
      </c>
      <c r="J88" s="16">
        <v>0</v>
      </c>
      <c r="K88" s="16"/>
      <c r="L88" s="16">
        <v>0.2</v>
      </c>
      <c r="M88" s="16">
        <f t="shared" si="49"/>
        <v>0</v>
      </c>
      <c r="N88" s="20">
        <f t="shared" si="82"/>
        <v>0</v>
      </c>
      <c r="O88" s="89">
        <f t="shared" si="83"/>
        <v>0</v>
      </c>
      <c r="Q88" s="20" t="s">
        <v>16</v>
      </c>
      <c r="R88" s="16">
        <v>0</v>
      </c>
      <c r="S88" s="16"/>
      <c r="T88" s="16">
        <v>0.2</v>
      </c>
      <c r="U88" s="16">
        <f t="shared" si="50"/>
        <v>0</v>
      </c>
      <c r="V88" s="20">
        <f t="shared" si="72"/>
        <v>0</v>
      </c>
      <c r="W88" s="89">
        <f t="shared" si="61"/>
        <v>0</v>
      </c>
      <c r="Y88" s="20" t="s">
        <v>16</v>
      </c>
      <c r="Z88" s="16">
        <v>0</v>
      </c>
      <c r="AA88" s="16"/>
      <c r="AB88" s="16">
        <v>0.2</v>
      </c>
      <c r="AC88" s="16">
        <f t="shared" si="51"/>
        <v>0</v>
      </c>
      <c r="AD88" s="20">
        <f t="shared" si="73"/>
        <v>0</v>
      </c>
      <c r="AE88" s="89">
        <f t="shared" si="62"/>
        <v>0</v>
      </c>
      <c r="AG88" s="20" t="s">
        <v>16</v>
      </c>
      <c r="AH88" s="16">
        <v>0</v>
      </c>
      <c r="AI88" s="16">
        <f>1040+11</f>
        <v>1051</v>
      </c>
      <c r="AJ88" s="16">
        <v>0.2</v>
      </c>
      <c r="AK88" s="16">
        <f t="shared" si="52"/>
        <v>0</v>
      </c>
      <c r="AL88" s="20">
        <f t="shared" si="74"/>
        <v>210.20000000000002</v>
      </c>
      <c r="AM88" s="16">
        <f t="shared" si="63"/>
        <v>210.20000000000002</v>
      </c>
      <c r="AO88" s="20" t="s">
        <v>16</v>
      </c>
      <c r="AP88" s="16">
        <v>0</v>
      </c>
      <c r="AQ88" s="16"/>
      <c r="AR88" s="16">
        <v>0.2</v>
      </c>
      <c r="AS88" s="16">
        <f t="shared" si="53"/>
        <v>0</v>
      </c>
      <c r="AT88" s="20">
        <f t="shared" si="75"/>
        <v>0</v>
      </c>
      <c r="AU88" s="16">
        <f t="shared" si="64"/>
        <v>0</v>
      </c>
      <c r="AW88" s="94" t="s">
        <v>16</v>
      </c>
      <c r="AX88" s="16">
        <v>0</v>
      </c>
      <c r="AY88" s="16"/>
      <c r="AZ88" s="16">
        <v>0.2</v>
      </c>
      <c r="BA88" s="16">
        <f t="shared" si="54"/>
        <v>0</v>
      </c>
      <c r="BB88" s="20">
        <f t="shared" si="76"/>
        <v>0</v>
      </c>
      <c r="BC88" s="16">
        <f t="shared" si="65"/>
        <v>0</v>
      </c>
      <c r="BD88" s="1"/>
      <c r="BE88" s="94" t="s">
        <v>96</v>
      </c>
      <c r="BF88" s="16">
        <v>0</v>
      </c>
      <c r="BG88" s="16"/>
      <c r="BH88" s="16">
        <v>0.2</v>
      </c>
      <c r="BI88" s="16">
        <f t="shared" si="55"/>
        <v>0</v>
      </c>
      <c r="BJ88" s="20">
        <f t="shared" si="77"/>
        <v>0</v>
      </c>
      <c r="BK88" s="16">
        <f t="shared" si="66"/>
        <v>0</v>
      </c>
      <c r="BL88" s="1"/>
      <c r="BM88" s="20" t="s">
        <v>16</v>
      </c>
      <c r="BN88" s="16">
        <v>0</v>
      </c>
      <c r="BO88" s="16"/>
      <c r="BP88" s="16">
        <v>0.2</v>
      </c>
      <c r="BQ88" s="16">
        <f t="shared" si="56"/>
        <v>0</v>
      </c>
      <c r="BR88" s="20">
        <f t="shared" si="78"/>
        <v>0</v>
      </c>
      <c r="BS88" s="16">
        <f t="shared" si="67"/>
        <v>0</v>
      </c>
      <c r="BU88" s="20" t="s">
        <v>16</v>
      </c>
      <c r="BV88" s="16">
        <v>0</v>
      </c>
      <c r="BW88" s="16"/>
      <c r="BX88" s="16">
        <v>0.2</v>
      </c>
      <c r="BY88" s="16">
        <f t="shared" si="57"/>
        <v>0</v>
      </c>
      <c r="BZ88" s="20">
        <f t="shared" si="79"/>
        <v>0</v>
      </c>
      <c r="CA88" s="89">
        <f t="shared" si="68"/>
        <v>0</v>
      </c>
      <c r="CC88" s="20" t="s">
        <v>16</v>
      </c>
      <c r="CD88" s="16">
        <v>0</v>
      </c>
      <c r="CE88" s="16"/>
      <c r="CF88" s="16">
        <v>0.2</v>
      </c>
      <c r="CG88" s="16">
        <f t="shared" si="58"/>
        <v>0</v>
      </c>
      <c r="CH88" s="20">
        <f t="shared" si="80"/>
        <v>0</v>
      </c>
      <c r="CI88" s="92">
        <f t="shared" si="69"/>
        <v>0</v>
      </c>
      <c r="CK88" s="20" t="s">
        <v>16</v>
      </c>
      <c r="CL88" s="16"/>
      <c r="CM88" s="16"/>
      <c r="CN88" s="16">
        <v>0.2</v>
      </c>
      <c r="CO88" s="16">
        <f t="shared" si="59"/>
        <v>0</v>
      </c>
      <c r="CP88" s="20">
        <f t="shared" si="81"/>
        <v>0</v>
      </c>
      <c r="CQ88" s="16">
        <f t="shared" si="70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48"/>
        <v>0</v>
      </c>
      <c r="F89" s="90">
        <f t="shared" si="71"/>
        <v>130.08000000000001</v>
      </c>
      <c r="G89" s="89">
        <f t="shared" si="60"/>
        <v>130.08000000000001</v>
      </c>
      <c r="I89" s="20" t="s">
        <v>17</v>
      </c>
      <c r="J89" s="16">
        <v>15</v>
      </c>
      <c r="K89" s="16">
        <v>650</v>
      </c>
      <c r="L89" s="16">
        <v>0.16</v>
      </c>
      <c r="M89" s="16">
        <f t="shared" si="49"/>
        <v>2.4</v>
      </c>
      <c r="N89" s="20">
        <f t="shared" si="82"/>
        <v>104</v>
      </c>
      <c r="O89" s="89">
        <f t="shared" si="83"/>
        <v>106.4</v>
      </c>
      <c r="Q89" s="20" t="s">
        <v>17</v>
      </c>
      <c r="R89" s="16">
        <v>42</v>
      </c>
      <c r="S89" s="16">
        <v>300</v>
      </c>
      <c r="T89" s="16">
        <v>0.16</v>
      </c>
      <c r="U89" s="16">
        <f t="shared" si="50"/>
        <v>6.72</v>
      </c>
      <c r="V89" s="20">
        <f t="shared" si="72"/>
        <v>48</v>
      </c>
      <c r="W89" s="89">
        <f t="shared" si="61"/>
        <v>54.72</v>
      </c>
      <c r="Y89" s="20" t="s">
        <v>17</v>
      </c>
      <c r="Z89" s="16">
        <v>1</v>
      </c>
      <c r="AA89" s="16">
        <v>569</v>
      </c>
      <c r="AB89" s="16">
        <v>0.16</v>
      </c>
      <c r="AC89" s="16">
        <f t="shared" si="51"/>
        <v>0.16</v>
      </c>
      <c r="AD89" s="20">
        <f t="shared" si="73"/>
        <v>91.04</v>
      </c>
      <c r="AE89" s="89">
        <f t="shared" si="62"/>
        <v>91.2</v>
      </c>
      <c r="AG89" s="20" t="s">
        <v>17</v>
      </c>
      <c r="AH89" s="16">
        <v>24</v>
      </c>
      <c r="AI89" s="16">
        <v>325</v>
      </c>
      <c r="AJ89" s="16">
        <v>0.16</v>
      </c>
      <c r="AK89" s="16">
        <f t="shared" si="52"/>
        <v>3.84</v>
      </c>
      <c r="AL89" s="20">
        <f t="shared" si="74"/>
        <v>52</v>
      </c>
      <c r="AM89" s="16">
        <f t="shared" si="63"/>
        <v>55.84</v>
      </c>
      <c r="AO89" s="20" t="s">
        <v>17</v>
      </c>
      <c r="AP89" s="16">
        <v>30</v>
      </c>
      <c r="AQ89" s="16">
        <v>244</v>
      </c>
      <c r="AR89" s="16">
        <v>0.16</v>
      </c>
      <c r="AS89" s="16">
        <f t="shared" si="53"/>
        <v>4.8</v>
      </c>
      <c r="AT89" s="20">
        <f t="shared" si="75"/>
        <v>39.04</v>
      </c>
      <c r="AU89" s="16">
        <f t="shared" si="64"/>
        <v>43.839999999999996</v>
      </c>
      <c r="AW89" s="20" t="s">
        <v>17</v>
      </c>
      <c r="AX89" s="16">
        <v>27</v>
      </c>
      <c r="AY89" s="16">
        <v>244</v>
      </c>
      <c r="AZ89" s="16">
        <v>0.16</v>
      </c>
      <c r="BA89" s="16">
        <f t="shared" si="54"/>
        <v>4.32</v>
      </c>
      <c r="BB89" s="20">
        <f t="shared" si="76"/>
        <v>39.04</v>
      </c>
      <c r="BC89" s="16">
        <f t="shared" si="65"/>
        <v>43.36</v>
      </c>
      <c r="BE89" s="20" t="s">
        <v>17</v>
      </c>
      <c r="BF89" s="16">
        <v>2</v>
      </c>
      <c r="BG89" s="16">
        <v>163</v>
      </c>
      <c r="BH89" s="16">
        <v>0.16</v>
      </c>
      <c r="BI89" s="16">
        <f t="shared" si="55"/>
        <v>0.32</v>
      </c>
      <c r="BJ89" s="91">
        <f t="shared" si="77"/>
        <v>26.080000000000002</v>
      </c>
      <c r="BK89" s="16">
        <f t="shared" si="66"/>
        <v>26.400000000000002</v>
      </c>
      <c r="BM89" s="20" t="s">
        <v>17</v>
      </c>
      <c r="BN89" s="16">
        <v>13</v>
      </c>
      <c r="BO89" s="16"/>
      <c r="BP89" s="16">
        <v>0.16</v>
      </c>
      <c r="BQ89" s="16">
        <f t="shared" si="56"/>
        <v>2.08</v>
      </c>
      <c r="BR89" s="20">
        <f t="shared" si="78"/>
        <v>0</v>
      </c>
      <c r="BS89" s="16">
        <f t="shared" si="67"/>
        <v>2.08</v>
      </c>
      <c r="BU89" s="20" t="s">
        <v>17</v>
      </c>
      <c r="BV89" s="16">
        <v>52</v>
      </c>
      <c r="BW89" s="16"/>
      <c r="BX89" s="16">
        <v>0.16</v>
      </c>
      <c r="BY89" s="16">
        <f t="shared" si="57"/>
        <v>8.32</v>
      </c>
      <c r="BZ89" s="20">
        <f t="shared" si="79"/>
        <v>0</v>
      </c>
      <c r="CA89" s="89">
        <f t="shared" si="68"/>
        <v>8.32</v>
      </c>
      <c r="CC89" s="20" t="s">
        <v>17</v>
      </c>
      <c r="CD89" s="16">
        <v>5</v>
      </c>
      <c r="CE89" s="16"/>
      <c r="CF89" s="16">
        <v>0.16</v>
      </c>
      <c r="CG89" s="16">
        <f t="shared" si="58"/>
        <v>0.8</v>
      </c>
      <c r="CH89" s="20">
        <f t="shared" si="80"/>
        <v>0</v>
      </c>
      <c r="CI89" s="92">
        <f t="shared" si="69"/>
        <v>0.8</v>
      </c>
      <c r="CK89" s="20" t="s">
        <v>17</v>
      </c>
      <c r="CL89" s="16"/>
      <c r="CM89" s="16"/>
      <c r="CN89" s="16">
        <v>0.16</v>
      </c>
      <c r="CO89" s="16">
        <f t="shared" si="59"/>
        <v>0</v>
      </c>
      <c r="CP89" s="20">
        <f t="shared" si="81"/>
        <v>0</v>
      </c>
      <c r="CQ89" s="16">
        <f t="shared" si="70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48"/>
        <v>1.3199999999999998</v>
      </c>
      <c r="F90" s="90">
        <f t="shared" si="71"/>
        <v>0</v>
      </c>
      <c r="G90" s="89">
        <f t="shared" si="60"/>
        <v>1.3199999999999998</v>
      </c>
      <c r="I90" s="20" t="s">
        <v>18</v>
      </c>
      <c r="J90" s="16">
        <v>0</v>
      </c>
      <c r="K90" s="16"/>
      <c r="L90" s="16">
        <v>0.12</v>
      </c>
      <c r="M90" s="16">
        <f t="shared" si="49"/>
        <v>0</v>
      </c>
      <c r="N90" s="20">
        <f t="shared" si="82"/>
        <v>0</v>
      </c>
      <c r="O90" s="89">
        <f t="shared" si="83"/>
        <v>0</v>
      </c>
      <c r="Q90" s="20" t="s">
        <v>18</v>
      </c>
      <c r="R90" s="16">
        <v>39</v>
      </c>
      <c r="S90" s="16">
        <v>358</v>
      </c>
      <c r="T90" s="16">
        <v>0.12</v>
      </c>
      <c r="U90" s="16">
        <f t="shared" si="50"/>
        <v>4.68</v>
      </c>
      <c r="V90" s="20">
        <f t="shared" si="72"/>
        <v>42.96</v>
      </c>
      <c r="W90" s="89">
        <f t="shared" si="61"/>
        <v>47.64</v>
      </c>
      <c r="Y90" s="20" t="s">
        <v>18</v>
      </c>
      <c r="Z90" s="16">
        <v>156</v>
      </c>
      <c r="AA90" s="16"/>
      <c r="AB90" s="16">
        <v>0.12</v>
      </c>
      <c r="AC90" s="16">
        <f t="shared" si="51"/>
        <v>18.72</v>
      </c>
      <c r="AD90" s="20">
        <f t="shared" si="73"/>
        <v>0</v>
      </c>
      <c r="AE90" s="89">
        <f t="shared" si="62"/>
        <v>18.72</v>
      </c>
      <c r="AG90" s="20" t="s">
        <v>18</v>
      </c>
      <c r="AH90" s="16">
        <v>215</v>
      </c>
      <c r="AI90" s="16"/>
      <c r="AJ90" s="16">
        <v>0.12</v>
      </c>
      <c r="AK90" s="16">
        <f t="shared" si="52"/>
        <v>25.8</v>
      </c>
      <c r="AL90" s="20">
        <f t="shared" si="74"/>
        <v>0</v>
      </c>
      <c r="AM90" s="16">
        <f t="shared" si="63"/>
        <v>25.8</v>
      </c>
      <c r="AO90" s="20" t="s">
        <v>18</v>
      </c>
      <c r="AP90" s="16">
        <v>228</v>
      </c>
      <c r="AQ90" s="16"/>
      <c r="AR90" s="16">
        <v>0.12</v>
      </c>
      <c r="AS90" s="16">
        <f t="shared" si="53"/>
        <v>27.36</v>
      </c>
      <c r="AT90" s="20">
        <f t="shared" si="75"/>
        <v>0</v>
      </c>
      <c r="AU90" s="16">
        <f t="shared" si="64"/>
        <v>27.36</v>
      </c>
      <c r="AW90" s="20" t="s">
        <v>18</v>
      </c>
      <c r="AX90" s="16">
        <v>171</v>
      </c>
      <c r="AY90" s="16"/>
      <c r="AZ90" s="16">
        <v>0.12</v>
      </c>
      <c r="BA90" s="16">
        <f t="shared" si="54"/>
        <v>20.52</v>
      </c>
      <c r="BB90" s="20">
        <f t="shared" si="76"/>
        <v>0</v>
      </c>
      <c r="BC90" s="16">
        <f t="shared" si="65"/>
        <v>20.52</v>
      </c>
      <c r="BE90" s="20" t="s">
        <v>18</v>
      </c>
      <c r="BF90" s="16">
        <v>10</v>
      </c>
      <c r="BG90" s="16"/>
      <c r="BH90" s="16">
        <v>0.12</v>
      </c>
      <c r="BI90" s="16">
        <f t="shared" si="55"/>
        <v>1.2</v>
      </c>
      <c r="BJ90" s="20">
        <f t="shared" si="77"/>
        <v>0</v>
      </c>
      <c r="BK90" s="16">
        <f t="shared" si="66"/>
        <v>1.2</v>
      </c>
      <c r="BM90" s="20" t="s">
        <v>18</v>
      </c>
      <c r="BN90" s="16">
        <v>124</v>
      </c>
      <c r="BO90" s="16"/>
      <c r="BP90" s="16">
        <v>0.12</v>
      </c>
      <c r="BQ90" s="16">
        <f t="shared" si="56"/>
        <v>14.879999999999999</v>
      </c>
      <c r="BR90" s="20">
        <f t="shared" si="78"/>
        <v>0</v>
      </c>
      <c r="BS90" s="16">
        <f t="shared" si="67"/>
        <v>14.879999999999999</v>
      </c>
      <c r="BU90" s="20" t="s">
        <v>18</v>
      </c>
      <c r="BV90" s="16">
        <v>284</v>
      </c>
      <c r="BW90" s="16"/>
      <c r="BX90" s="16">
        <v>0.12</v>
      </c>
      <c r="BY90" s="16">
        <f t="shared" si="57"/>
        <v>34.08</v>
      </c>
      <c r="BZ90" s="20">
        <f t="shared" si="79"/>
        <v>0</v>
      </c>
      <c r="CA90" s="89">
        <f t="shared" si="68"/>
        <v>34.08</v>
      </c>
      <c r="CC90" s="20" t="s">
        <v>18</v>
      </c>
      <c r="CD90" s="16">
        <v>172</v>
      </c>
      <c r="CE90" s="16"/>
      <c r="CF90" s="16">
        <v>0.12</v>
      </c>
      <c r="CG90" s="16">
        <f t="shared" si="58"/>
        <v>20.64</v>
      </c>
      <c r="CH90" s="20">
        <f t="shared" si="80"/>
        <v>0</v>
      </c>
      <c r="CI90" s="92">
        <f t="shared" si="69"/>
        <v>20.64</v>
      </c>
      <c r="CK90" s="20" t="s">
        <v>18</v>
      </c>
      <c r="CL90" s="16"/>
      <c r="CM90" s="16"/>
      <c r="CN90" s="16">
        <v>0.12</v>
      </c>
      <c r="CO90" s="16">
        <f t="shared" si="59"/>
        <v>0</v>
      </c>
      <c r="CP90" s="20">
        <f t="shared" si="81"/>
        <v>0</v>
      </c>
      <c r="CQ90" s="16">
        <f t="shared" si="70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48"/>
        <v>38.400000000000006</v>
      </c>
      <c r="F91" s="90">
        <f t="shared" si="71"/>
        <v>0</v>
      </c>
      <c r="G91" s="89">
        <f t="shared" si="60"/>
        <v>38.400000000000006</v>
      </c>
      <c r="I91" s="20" t="s">
        <v>19</v>
      </c>
      <c r="J91" s="16">
        <v>66</v>
      </c>
      <c r="K91" s="16">
        <f>572+340</f>
        <v>912</v>
      </c>
      <c r="L91" s="16">
        <v>0.4</v>
      </c>
      <c r="M91" s="16">
        <f t="shared" si="49"/>
        <v>26.400000000000002</v>
      </c>
      <c r="N91" s="91">
        <f t="shared" si="82"/>
        <v>364.8</v>
      </c>
      <c r="O91" s="89">
        <f t="shared" si="83"/>
        <v>391.2</v>
      </c>
      <c r="Q91" s="20" t="s">
        <v>19</v>
      </c>
      <c r="R91" s="16">
        <v>62</v>
      </c>
      <c r="S91" s="16">
        <f>168+149.99</f>
        <v>317.99</v>
      </c>
      <c r="T91" s="16">
        <v>0.4</v>
      </c>
      <c r="U91" s="16">
        <f t="shared" si="50"/>
        <v>24.8</v>
      </c>
      <c r="V91" s="20">
        <f t="shared" si="72"/>
        <v>127.19600000000001</v>
      </c>
      <c r="W91" s="89">
        <f t="shared" si="61"/>
        <v>151.99600000000001</v>
      </c>
      <c r="Y91" s="20" t="s">
        <v>19</v>
      </c>
      <c r="Z91" s="16">
        <v>77</v>
      </c>
      <c r="AA91" s="16">
        <f>47+38</f>
        <v>85</v>
      </c>
      <c r="AB91" s="16">
        <v>0.4</v>
      </c>
      <c r="AC91" s="16">
        <f t="shared" si="51"/>
        <v>30.8</v>
      </c>
      <c r="AD91" s="20">
        <f t="shared" si="73"/>
        <v>34</v>
      </c>
      <c r="AE91" s="89">
        <f t="shared" si="62"/>
        <v>64.8</v>
      </c>
      <c r="AG91" s="20" t="s">
        <v>19</v>
      </c>
      <c r="AH91" s="16">
        <v>72</v>
      </c>
      <c r="AI91" s="16"/>
      <c r="AJ91" s="16">
        <v>0.4</v>
      </c>
      <c r="AK91" s="16">
        <f t="shared" si="52"/>
        <v>28.8</v>
      </c>
      <c r="AL91" s="20">
        <f t="shared" si="74"/>
        <v>0</v>
      </c>
      <c r="AM91" s="16">
        <f t="shared" si="63"/>
        <v>28.8</v>
      </c>
      <c r="AO91" s="20" t="s">
        <v>19</v>
      </c>
      <c r="AP91" s="16">
        <v>117</v>
      </c>
      <c r="AQ91" s="16"/>
      <c r="AR91" s="16">
        <v>0.4</v>
      </c>
      <c r="AS91" s="16">
        <f t="shared" si="53"/>
        <v>46.800000000000004</v>
      </c>
      <c r="AT91" s="20">
        <f t="shared" si="75"/>
        <v>0</v>
      </c>
      <c r="AU91" s="16">
        <f t="shared" si="64"/>
        <v>46.800000000000004</v>
      </c>
      <c r="AW91" s="20" t="s">
        <v>19</v>
      </c>
      <c r="AX91" s="16">
        <v>68</v>
      </c>
      <c r="AY91" s="16"/>
      <c r="AZ91" s="16">
        <v>0.4</v>
      </c>
      <c r="BA91" s="16">
        <f t="shared" si="54"/>
        <v>27.200000000000003</v>
      </c>
      <c r="BB91" s="20">
        <f t="shared" si="76"/>
        <v>0</v>
      </c>
      <c r="BC91" s="16">
        <f t="shared" si="65"/>
        <v>27.200000000000003</v>
      </c>
      <c r="BE91" s="20" t="s">
        <v>19</v>
      </c>
      <c r="BF91" s="16">
        <v>18</v>
      </c>
      <c r="BG91" s="16"/>
      <c r="BH91" s="16">
        <v>0.4</v>
      </c>
      <c r="BI91" s="16">
        <f t="shared" si="55"/>
        <v>7.2</v>
      </c>
      <c r="BJ91" s="20">
        <f t="shared" si="77"/>
        <v>0</v>
      </c>
      <c r="BK91" s="16">
        <f t="shared" si="66"/>
        <v>7.2</v>
      </c>
      <c r="BM91" s="20" t="s">
        <v>19</v>
      </c>
      <c r="BN91" s="16">
        <v>20</v>
      </c>
      <c r="BO91" s="16"/>
      <c r="BP91" s="16">
        <v>0.4</v>
      </c>
      <c r="BQ91" s="16">
        <f t="shared" si="56"/>
        <v>8</v>
      </c>
      <c r="BR91" s="20">
        <f t="shared" si="78"/>
        <v>0</v>
      </c>
      <c r="BS91" s="16">
        <f t="shared" si="67"/>
        <v>8</v>
      </c>
      <c r="BU91" s="20" t="s">
        <v>19</v>
      </c>
      <c r="BV91" s="16">
        <v>26</v>
      </c>
      <c r="BW91" s="16"/>
      <c r="BX91" s="16">
        <v>0.4</v>
      </c>
      <c r="BY91" s="16">
        <f t="shared" si="57"/>
        <v>10.4</v>
      </c>
      <c r="BZ91" s="20">
        <f t="shared" si="79"/>
        <v>0</v>
      </c>
      <c r="CA91" s="89">
        <f t="shared" si="68"/>
        <v>10.4</v>
      </c>
      <c r="CC91" s="20" t="s">
        <v>19</v>
      </c>
      <c r="CD91" s="16">
        <v>12</v>
      </c>
      <c r="CE91" s="16"/>
      <c r="CF91" s="16">
        <v>0.4</v>
      </c>
      <c r="CG91" s="16">
        <f t="shared" si="58"/>
        <v>4.8000000000000007</v>
      </c>
      <c r="CH91" s="20">
        <f t="shared" si="80"/>
        <v>0</v>
      </c>
      <c r="CI91" s="92">
        <f t="shared" si="69"/>
        <v>4.8000000000000007</v>
      </c>
      <c r="CK91" s="20" t="s">
        <v>19</v>
      </c>
      <c r="CL91" s="16"/>
      <c r="CM91" s="16"/>
      <c r="CN91" s="16">
        <v>0.4</v>
      </c>
      <c r="CO91" s="16">
        <f t="shared" si="59"/>
        <v>0</v>
      </c>
      <c r="CP91" s="20">
        <f t="shared" si="81"/>
        <v>0</v>
      </c>
      <c r="CQ91" s="16">
        <f t="shared" si="70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48"/>
        <v>57</v>
      </c>
      <c r="F92" s="90">
        <f t="shared" si="71"/>
        <v>36</v>
      </c>
      <c r="G92" s="89">
        <f t="shared" si="60"/>
        <v>93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49"/>
        <v>35</v>
      </c>
      <c r="N92" s="20">
        <f t="shared" si="82"/>
        <v>0</v>
      </c>
      <c r="O92" s="89">
        <f t="shared" si="83"/>
        <v>35</v>
      </c>
      <c r="Q92" s="20" t="s">
        <v>20</v>
      </c>
      <c r="R92" s="16">
        <v>19</v>
      </c>
      <c r="S92" s="16"/>
      <c r="T92" s="16">
        <v>1</v>
      </c>
      <c r="U92" s="16">
        <f t="shared" si="50"/>
        <v>19</v>
      </c>
      <c r="V92" s="20">
        <f t="shared" si="72"/>
        <v>0</v>
      </c>
      <c r="W92" s="89">
        <f t="shared" si="61"/>
        <v>19</v>
      </c>
      <c r="Y92" s="20" t="s">
        <v>20</v>
      </c>
      <c r="Z92" s="16">
        <v>31</v>
      </c>
      <c r="AA92" s="16"/>
      <c r="AB92" s="16">
        <v>1</v>
      </c>
      <c r="AC92" s="16">
        <f t="shared" si="51"/>
        <v>31</v>
      </c>
      <c r="AD92" s="20">
        <f t="shared" si="73"/>
        <v>0</v>
      </c>
      <c r="AE92" s="89">
        <f t="shared" si="62"/>
        <v>31</v>
      </c>
      <c r="AG92" s="20" t="s">
        <v>20</v>
      </c>
      <c r="AH92" s="16">
        <v>35</v>
      </c>
      <c r="AI92" s="16"/>
      <c r="AJ92" s="16">
        <v>1</v>
      </c>
      <c r="AK92" s="16">
        <f t="shared" si="52"/>
        <v>35</v>
      </c>
      <c r="AL92" s="20">
        <f t="shared" si="74"/>
        <v>0</v>
      </c>
      <c r="AM92" s="16">
        <f t="shared" si="63"/>
        <v>35</v>
      </c>
      <c r="AO92" s="20" t="s">
        <v>20</v>
      </c>
      <c r="AP92" s="16">
        <v>49</v>
      </c>
      <c r="AQ92" s="16"/>
      <c r="AR92" s="16">
        <v>1</v>
      </c>
      <c r="AS92" s="16">
        <f t="shared" si="53"/>
        <v>49</v>
      </c>
      <c r="AT92" s="20">
        <f t="shared" si="75"/>
        <v>0</v>
      </c>
      <c r="AU92" s="16">
        <f t="shared" si="64"/>
        <v>49</v>
      </c>
      <c r="AW92" s="20" t="s">
        <v>20</v>
      </c>
      <c r="AX92" s="16">
        <v>62</v>
      </c>
      <c r="AY92" s="16"/>
      <c r="AZ92" s="16">
        <v>1</v>
      </c>
      <c r="BA92" s="16">
        <f t="shared" si="54"/>
        <v>62</v>
      </c>
      <c r="BB92" s="20">
        <f t="shared" si="76"/>
        <v>0</v>
      </c>
      <c r="BC92" s="16">
        <f t="shared" si="65"/>
        <v>62</v>
      </c>
      <c r="BE92" s="20" t="s">
        <v>20</v>
      </c>
      <c r="BF92" s="16">
        <v>63</v>
      </c>
      <c r="BG92" s="16"/>
      <c r="BH92" s="16">
        <v>1</v>
      </c>
      <c r="BI92" s="16">
        <f t="shared" si="55"/>
        <v>63</v>
      </c>
      <c r="BJ92" s="20">
        <f t="shared" si="77"/>
        <v>0</v>
      </c>
      <c r="BK92" s="16">
        <f t="shared" si="66"/>
        <v>63</v>
      </c>
      <c r="BM92" s="20" t="s">
        <v>20</v>
      </c>
      <c r="BN92" s="16">
        <v>44</v>
      </c>
      <c r="BO92" s="16"/>
      <c r="BP92" s="16">
        <v>1</v>
      </c>
      <c r="BQ92" s="16">
        <f t="shared" si="56"/>
        <v>44</v>
      </c>
      <c r="BR92" s="20">
        <f t="shared" si="78"/>
        <v>0</v>
      </c>
      <c r="BS92" s="16">
        <f t="shared" si="67"/>
        <v>44</v>
      </c>
      <c r="BU92" s="20" t="s">
        <v>20</v>
      </c>
      <c r="BV92" s="16">
        <v>53</v>
      </c>
      <c r="BW92" s="16"/>
      <c r="BX92" s="16">
        <v>1</v>
      </c>
      <c r="BY92" s="16">
        <f t="shared" si="57"/>
        <v>53</v>
      </c>
      <c r="BZ92" s="20">
        <f t="shared" si="79"/>
        <v>0</v>
      </c>
      <c r="CA92" s="89">
        <f t="shared" si="68"/>
        <v>53</v>
      </c>
      <c r="CC92" s="20" t="s">
        <v>20</v>
      </c>
      <c r="CD92" s="16">
        <v>26</v>
      </c>
      <c r="CE92" s="16"/>
      <c r="CF92" s="16">
        <v>1</v>
      </c>
      <c r="CG92" s="16">
        <f t="shared" si="58"/>
        <v>26</v>
      </c>
      <c r="CH92" s="20">
        <f t="shared" si="80"/>
        <v>0</v>
      </c>
      <c r="CI92" s="92">
        <f t="shared" si="69"/>
        <v>26</v>
      </c>
      <c r="CK92" s="20" t="s">
        <v>20</v>
      </c>
      <c r="CL92" s="16"/>
      <c r="CM92" s="16"/>
      <c r="CN92" s="16">
        <v>1</v>
      </c>
      <c r="CO92" s="16">
        <f t="shared" si="59"/>
        <v>0</v>
      </c>
      <c r="CP92" s="20">
        <f t="shared" si="81"/>
        <v>0</v>
      </c>
      <c r="CQ92" s="16">
        <f t="shared" si="70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48"/>
        <v>11</v>
      </c>
      <c r="F93" s="90">
        <f t="shared" si="71"/>
        <v>0</v>
      </c>
      <c r="G93" s="89">
        <f t="shared" si="60"/>
        <v>11</v>
      </c>
      <c r="I93" s="20" t="s">
        <v>21</v>
      </c>
      <c r="J93" s="16">
        <v>12</v>
      </c>
      <c r="K93" s="16"/>
      <c r="L93" s="16">
        <v>1</v>
      </c>
      <c r="M93" s="16">
        <f t="shared" si="49"/>
        <v>12</v>
      </c>
      <c r="N93" s="20">
        <f t="shared" si="82"/>
        <v>0</v>
      </c>
      <c r="O93" s="89">
        <f t="shared" si="83"/>
        <v>12</v>
      </c>
      <c r="P93" s="1"/>
      <c r="Q93" s="20" t="s">
        <v>21</v>
      </c>
      <c r="R93" s="16">
        <v>11</v>
      </c>
      <c r="S93" s="16"/>
      <c r="T93" s="16">
        <v>1</v>
      </c>
      <c r="U93" s="16">
        <f t="shared" si="50"/>
        <v>11</v>
      </c>
      <c r="V93" s="20">
        <f t="shared" si="72"/>
        <v>0</v>
      </c>
      <c r="W93" s="89">
        <f t="shared" si="61"/>
        <v>11</v>
      </c>
      <c r="X93" s="1"/>
      <c r="Y93" s="20" t="s">
        <v>21</v>
      </c>
      <c r="Z93" s="16">
        <v>26</v>
      </c>
      <c r="AA93" s="16"/>
      <c r="AB93" s="16">
        <v>1</v>
      </c>
      <c r="AC93" s="16">
        <f t="shared" si="51"/>
        <v>26</v>
      </c>
      <c r="AD93" s="20">
        <f t="shared" si="73"/>
        <v>0</v>
      </c>
      <c r="AE93" s="89">
        <f t="shared" si="62"/>
        <v>26</v>
      </c>
      <c r="AF93" s="1"/>
      <c r="AG93" s="20" t="s">
        <v>21</v>
      </c>
      <c r="AH93" s="16">
        <v>16</v>
      </c>
      <c r="AI93" s="16">
        <v>79</v>
      </c>
      <c r="AJ93" s="16">
        <v>1</v>
      </c>
      <c r="AK93" s="16">
        <f t="shared" si="52"/>
        <v>16</v>
      </c>
      <c r="AL93" s="20">
        <f t="shared" si="74"/>
        <v>79</v>
      </c>
      <c r="AM93" s="16">
        <f t="shared" si="63"/>
        <v>95</v>
      </c>
      <c r="AN93" s="1"/>
      <c r="AO93" s="20" t="s">
        <v>21</v>
      </c>
      <c r="AP93" s="16">
        <v>21</v>
      </c>
      <c r="AQ93" s="16">
        <v>171</v>
      </c>
      <c r="AR93" s="16">
        <v>1</v>
      </c>
      <c r="AS93" s="16">
        <f t="shared" si="53"/>
        <v>21</v>
      </c>
      <c r="AT93" s="20">
        <f t="shared" si="75"/>
        <v>171</v>
      </c>
      <c r="AU93" s="16">
        <f t="shared" si="64"/>
        <v>192</v>
      </c>
      <c r="AV93" s="1"/>
      <c r="AW93" s="20" t="s">
        <v>21</v>
      </c>
      <c r="AX93" s="16">
        <v>36</v>
      </c>
      <c r="AY93" s="16">
        <v>50</v>
      </c>
      <c r="AZ93" s="16">
        <v>1</v>
      </c>
      <c r="BA93" s="16">
        <f t="shared" si="54"/>
        <v>36</v>
      </c>
      <c r="BB93" s="20">
        <f t="shared" si="76"/>
        <v>50</v>
      </c>
      <c r="BC93" s="16">
        <f t="shared" si="65"/>
        <v>86</v>
      </c>
      <c r="BD93" s="1"/>
      <c r="BE93" s="20" t="s">
        <v>21</v>
      </c>
      <c r="BF93" s="16">
        <v>12</v>
      </c>
      <c r="BG93" s="16"/>
      <c r="BH93" s="16">
        <v>1</v>
      </c>
      <c r="BI93" s="16">
        <f t="shared" si="55"/>
        <v>12</v>
      </c>
      <c r="BJ93" s="20">
        <f t="shared" si="77"/>
        <v>0</v>
      </c>
      <c r="BK93" s="16">
        <f t="shared" si="66"/>
        <v>12</v>
      </c>
      <c r="BL93" s="1"/>
      <c r="BM93" s="20" t="s">
        <v>21</v>
      </c>
      <c r="BN93" s="16">
        <v>13</v>
      </c>
      <c r="BO93" s="16"/>
      <c r="BP93" s="16">
        <v>1</v>
      </c>
      <c r="BQ93" s="16">
        <f t="shared" si="56"/>
        <v>13</v>
      </c>
      <c r="BR93" s="20">
        <f t="shared" si="78"/>
        <v>0</v>
      </c>
      <c r="BS93" s="16">
        <f t="shared" si="67"/>
        <v>13</v>
      </c>
      <c r="BU93" s="20" t="s">
        <v>21</v>
      </c>
      <c r="BV93" s="16">
        <v>28</v>
      </c>
      <c r="BW93" s="16"/>
      <c r="BX93" s="16">
        <v>1</v>
      </c>
      <c r="BY93" s="16">
        <f t="shared" si="57"/>
        <v>28</v>
      </c>
      <c r="BZ93" s="20">
        <f t="shared" si="79"/>
        <v>0</v>
      </c>
      <c r="CA93" s="89">
        <f t="shared" si="68"/>
        <v>28</v>
      </c>
      <c r="CC93" s="20" t="s">
        <v>21</v>
      </c>
      <c r="CD93" s="16">
        <v>0</v>
      </c>
      <c r="CE93" s="16"/>
      <c r="CF93" s="16">
        <v>1</v>
      </c>
      <c r="CG93" s="16">
        <f t="shared" si="58"/>
        <v>0</v>
      </c>
      <c r="CH93" s="20">
        <f t="shared" si="80"/>
        <v>0</v>
      </c>
      <c r="CI93" s="92">
        <f t="shared" si="69"/>
        <v>0</v>
      </c>
      <c r="CK93" s="20" t="s">
        <v>21</v>
      </c>
      <c r="CL93" s="16"/>
      <c r="CM93" s="16"/>
      <c r="CN93" s="16">
        <v>1</v>
      </c>
      <c r="CO93" s="16">
        <f t="shared" si="59"/>
        <v>0</v>
      </c>
      <c r="CP93" s="20">
        <f t="shared" si="81"/>
        <v>0</v>
      </c>
      <c r="CQ93" s="16">
        <f t="shared" si="70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48"/>
        <v>27</v>
      </c>
      <c r="F94" s="90">
        <f t="shared" si="71"/>
        <v>0</v>
      </c>
      <c r="G94" s="89">
        <f t="shared" si="60"/>
        <v>27</v>
      </c>
      <c r="I94" s="20" t="s">
        <v>22</v>
      </c>
      <c r="J94" s="16">
        <v>50</v>
      </c>
      <c r="K94" s="16"/>
      <c r="L94" s="16">
        <v>1</v>
      </c>
      <c r="M94" s="16">
        <f t="shared" si="49"/>
        <v>50</v>
      </c>
      <c r="N94" s="20">
        <f t="shared" si="82"/>
        <v>0</v>
      </c>
      <c r="O94" s="89">
        <f t="shared" si="83"/>
        <v>50</v>
      </c>
      <c r="Q94" s="20" t="s">
        <v>22</v>
      </c>
      <c r="R94" s="16">
        <v>98</v>
      </c>
      <c r="S94" s="16"/>
      <c r="T94" s="16">
        <v>1</v>
      </c>
      <c r="U94" s="16">
        <f t="shared" si="50"/>
        <v>98</v>
      </c>
      <c r="V94" s="20">
        <f t="shared" si="72"/>
        <v>0</v>
      </c>
      <c r="W94" s="89">
        <f t="shared" si="61"/>
        <v>98</v>
      </c>
      <c r="Y94" s="20" t="s">
        <v>22</v>
      </c>
      <c r="Z94" s="16">
        <v>86</v>
      </c>
      <c r="AA94" s="16"/>
      <c r="AB94" s="16">
        <v>1</v>
      </c>
      <c r="AC94" s="16">
        <f t="shared" si="51"/>
        <v>86</v>
      </c>
      <c r="AD94" s="20">
        <f t="shared" si="73"/>
        <v>0</v>
      </c>
      <c r="AE94" s="89">
        <f t="shared" si="62"/>
        <v>86</v>
      </c>
      <c r="AF94" s="1"/>
      <c r="AG94" s="20" t="s">
        <v>22</v>
      </c>
      <c r="AH94" s="16">
        <v>93</v>
      </c>
      <c r="AI94" s="16"/>
      <c r="AJ94" s="16">
        <v>1</v>
      </c>
      <c r="AK94" s="16">
        <f t="shared" si="52"/>
        <v>93</v>
      </c>
      <c r="AL94" s="20">
        <f t="shared" si="74"/>
        <v>0</v>
      </c>
      <c r="AM94" s="16">
        <f t="shared" si="63"/>
        <v>93</v>
      </c>
      <c r="AO94" s="20" t="s">
        <v>22</v>
      </c>
      <c r="AP94" s="16">
        <v>88</v>
      </c>
      <c r="AQ94" s="16"/>
      <c r="AR94" s="16">
        <v>1</v>
      </c>
      <c r="AS94" s="16">
        <f t="shared" si="53"/>
        <v>88</v>
      </c>
      <c r="AT94" s="20">
        <f t="shared" si="75"/>
        <v>0</v>
      </c>
      <c r="AU94" s="16">
        <f t="shared" si="64"/>
        <v>88</v>
      </c>
      <c r="AW94" s="20" t="s">
        <v>22</v>
      </c>
      <c r="AX94" s="16">
        <v>59</v>
      </c>
      <c r="AY94" s="16"/>
      <c r="AZ94" s="16">
        <v>1</v>
      </c>
      <c r="BA94" s="16">
        <f t="shared" si="54"/>
        <v>59</v>
      </c>
      <c r="BB94" s="20">
        <f t="shared" si="76"/>
        <v>0</v>
      </c>
      <c r="BC94" s="16">
        <f t="shared" si="65"/>
        <v>59</v>
      </c>
      <c r="BE94" s="20" t="s">
        <v>22</v>
      </c>
      <c r="BF94" s="16">
        <v>38</v>
      </c>
      <c r="BG94" s="16"/>
      <c r="BH94" s="16">
        <v>1</v>
      </c>
      <c r="BI94" s="16">
        <f t="shared" si="55"/>
        <v>38</v>
      </c>
      <c r="BJ94" s="20">
        <f t="shared" si="77"/>
        <v>0</v>
      </c>
      <c r="BK94" s="16">
        <f t="shared" si="66"/>
        <v>38</v>
      </c>
      <c r="BM94" s="20" t="s">
        <v>22</v>
      </c>
      <c r="BN94" s="16">
        <v>32</v>
      </c>
      <c r="BO94" s="16"/>
      <c r="BP94" s="16">
        <v>1</v>
      </c>
      <c r="BQ94" s="16">
        <f t="shared" si="56"/>
        <v>32</v>
      </c>
      <c r="BR94" s="20">
        <f t="shared" si="78"/>
        <v>0</v>
      </c>
      <c r="BS94" s="16">
        <f t="shared" si="67"/>
        <v>32</v>
      </c>
      <c r="BU94" s="20" t="s">
        <v>22</v>
      </c>
      <c r="BV94" s="16">
        <v>87</v>
      </c>
      <c r="BW94" s="16"/>
      <c r="BX94" s="16">
        <v>1</v>
      </c>
      <c r="BY94" s="16">
        <f t="shared" si="57"/>
        <v>87</v>
      </c>
      <c r="BZ94" s="20">
        <f t="shared" si="79"/>
        <v>0</v>
      </c>
      <c r="CA94" s="89">
        <f t="shared" si="68"/>
        <v>87</v>
      </c>
      <c r="CC94" s="20" t="s">
        <v>22</v>
      </c>
      <c r="CD94" s="16">
        <v>13</v>
      </c>
      <c r="CE94" s="16"/>
      <c r="CF94" s="16">
        <v>1</v>
      </c>
      <c r="CG94" s="16">
        <f t="shared" si="58"/>
        <v>13</v>
      </c>
      <c r="CH94" s="20">
        <f t="shared" si="80"/>
        <v>0</v>
      </c>
      <c r="CI94" s="92">
        <f t="shared" si="69"/>
        <v>13</v>
      </c>
      <c r="CK94" s="20" t="s">
        <v>22</v>
      </c>
      <c r="CL94" s="16"/>
      <c r="CM94" s="16"/>
      <c r="CN94" s="16">
        <v>1</v>
      </c>
      <c r="CO94" s="16">
        <f t="shared" si="59"/>
        <v>0</v>
      </c>
      <c r="CP94" s="20">
        <f t="shared" si="81"/>
        <v>0</v>
      </c>
      <c r="CQ94" s="16">
        <f t="shared" si="70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48"/>
        <v>25.75</v>
      </c>
      <c r="F95" s="90">
        <f t="shared" si="71"/>
        <v>60</v>
      </c>
      <c r="G95" s="89">
        <f t="shared" si="60"/>
        <v>85.75</v>
      </c>
      <c r="I95" s="20" t="s">
        <v>23</v>
      </c>
      <c r="J95" s="16">
        <v>290</v>
      </c>
      <c r="K95" s="16">
        <v>480</v>
      </c>
      <c r="L95" s="16">
        <v>0.125</v>
      </c>
      <c r="M95" s="16">
        <f t="shared" si="49"/>
        <v>36.25</v>
      </c>
      <c r="N95" s="20">
        <f t="shared" si="82"/>
        <v>60</v>
      </c>
      <c r="O95" s="89">
        <f t="shared" si="83"/>
        <v>96.25</v>
      </c>
      <c r="Q95" s="20" t="s">
        <v>23</v>
      </c>
      <c r="R95" s="16">
        <v>248</v>
      </c>
      <c r="S95" s="16">
        <v>360</v>
      </c>
      <c r="T95" s="16">
        <v>0.125</v>
      </c>
      <c r="U95" s="16">
        <f t="shared" si="50"/>
        <v>31</v>
      </c>
      <c r="V95" s="20">
        <f t="shared" si="72"/>
        <v>45</v>
      </c>
      <c r="W95" s="89">
        <f t="shared" si="61"/>
        <v>76</v>
      </c>
      <c r="Y95" s="20" t="s">
        <v>23</v>
      </c>
      <c r="Z95" s="16">
        <v>186</v>
      </c>
      <c r="AA95" s="16">
        <v>120</v>
      </c>
      <c r="AB95" s="16">
        <v>0.125</v>
      </c>
      <c r="AC95" s="16">
        <f t="shared" si="51"/>
        <v>23.25</v>
      </c>
      <c r="AD95" s="20">
        <f t="shared" si="73"/>
        <v>15</v>
      </c>
      <c r="AE95" s="89">
        <f t="shared" si="62"/>
        <v>38.25</v>
      </c>
      <c r="AG95" s="20" t="s">
        <v>23</v>
      </c>
      <c r="AH95" s="16">
        <v>230</v>
      </c>
      <c r="AI95" s="16">
        <v>18</v>
      </c>
      <c r="AJ95" s="16">
        <v>0.125</v>
      </c>
      <c r="AK95" s="16">
        <f t="shared" si="52"/>
        <v>28.75</v>
      </c>
      <c r="AL95" s="20">
        <f t="shared" si="74"/>
        <v>2.25</v>
      </c>
      <c r="AM95" s="16">
        <f t="shared" si="63"/>
        <v>31</v>
      </c>
      <c r="AN95" s="1"/>
      <c r="AO95" s="20" t="s">
        <v>23</v>
      </c>
      <c r="AP95" s="16">
        <v>154</v>
      </c>
      <c r="AQ95" s="16"/>
      <c r="AR95" s="16">
        <v>0.125</v>
      </c>
      <c r="AS95" s="16">
        <f t="shared" si="53"/>
        <v>19.25</v>
      </c>
      <c r="AT95" s="20">
        <f t="shared" si="75"/>
        <v>0</v>
      </c>
      <c r="AU95" s="16">
        <f t="shared" si="64"/>
        <v>19.25</v>
      </c>
      <c r="AW95" s="20" t="s">
        <v>23</v>
      </c>
      <c r="AX95" s="16">
        <v>128</v>
      </c>
      <c r="AY95" s="16"/>
      <c r="AZ95" s="16">
        <v>0.125</v>
      </c>
      <c r="BA95" s="16">
        <f t="shared" si="54"/>
        <v>16</v>
      </c>
      <c r="BB95" s="20">
        <f t="shared" si="76"/>
        <v>0</v>
      </c>
      <c r="BC95" s="16">
        <f t="shared" si="65"/>
        <v>16</v>
      </c>
      <c r="BE95" s="20" t="s">
        <v>23</v>
      </c>
      <c r="BF95" s="16">
        <v>119</v>
      </c>
      <c r="BG95" s="16"/>
      <c r="BH95" s="16">
        <v>0.125</v>
      </c>
      <c r="BI95" s="16">
        <f t="shared" si="55"/>
        <v>14.875</v>
      </c>
      <c r="BJ95" s="20">
        <f t="shared" si="77"/>
        <v>0</v>
      </c>
      <c r="BK95" s="16">
        <f t="shared" si="66"/>
        <v>14.875</v>
      </c>
      <c r="BM95" s="20" t="s">
        <v>23</v>
      </c>
      <c r="BN95" s="16">
        <v>87</v>
      </c>
      <c r="BO95" s="16"/>
      <c r="BP95" s="16">
        <v>0.125</v>
      </c>
      <c r="BQ95" s="16">
        <f t="shared" si="56"/>
        <v>10.875</v>
      </c>
      <c r="BR95" s="20">
        <f t="shared" si="78"/>
        <v>0</v>
      </c>
      <c r="BS95" s="16">
        <f t="shared" si="67"/>
        <v>10.875</v>
      </c>
      <c r="BU95" s="20" t="s">
        <v>23</v>
      </c>
      <c r="BV95" s="16">
        <v>187</v>
      </c>
      <c r="BW95" s="16"/>
      <c r="BX95" s="16">
        <v>0.125</v>
      </c>
      <c r="BY95" s="16">
        <f t="shared" si="57"/>
        <v>23.375</v>
      </c>
      <c r="BZ95" s="20">
        <f t="shared" si="79"/>
        <v>0</v>
      </c>
      <c r="CA95" s="89">
        <f t="shared" si="68"/>
        <v>23.375</v>
      </c>
      <c r="CC95" s="20" t="s">
        <v>23</v>
      </c>
      <c r="CD95" s="16">
        <v>166</v>
      </c>
      <c r="CE95" s="16"/>
      <c r="CF95" s="16">
        <v>0.125</v>
      </c>
      <c r="CG95" s="16">
        <f t="shared" si="58"/>
        <v>20.75</v>
      </c>
      <c r="CH95" s="20">
        <f t="shared" si="80"/>
        <v>0</v>
      </c>
      <c r="CI95" s="92">
        <f t="shared" si="69"/>
        <v>20.75</v>
      </c>
      <c r="CK95" s="20" t="s">
        <v>23</v>
      </c>
      <c r="CL95" s="16"/>
      <c r="CM95" s="16"/>
      <c r="CN95" s="16">
        <v>0.125</v>
      </c>
      <c r="CO95" s="16">
        <f t="shared" si="59"/>
        <v>0</v>
      </c>
      <c r="CP95" s="20">
        <f t="shared" si="81"/>
        <v>0</v>
      </c>
      <c r="CQ95" s="16">
        <f t="shared" si="70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48"/>
        <v>5.8000000000000007</v>
      </c>
      <c r="F96" s="95">
        <f t="shared" si="71"/>
        <v>20</v>
      </c>
      <c r="G96" s="89">
        <f t="shared" si="60"/>
        <v>25.8</v>
      </c>
      <c r="I96" s="20" t="s">
        <v>24</v>
      </c>
      <c r="J96" s="16">
        <v>36</v>
      </c>
      <c r="K96" s="16">
        <v>75</v>
      </c>
      <c r="L96" s="16">
        <v>0.2</v>
      </c>
      <c r="M96" s="16">
        <f t="shared" si="49"/>
        <v>7.2</v>
      </c>
      <c r="N96" s="20">
        <f t="shared" si="82"/>
        <v>15</v>
      </c>
      <c r="O96" s="89">
        <f t="shared" si="83"/>
        <v>22.2</v>
      </c>
      <c r="Q96" s="20" t="s">
        <v>24</v>
      </c>
      <c r="R96" s="16">
        <v>61</v>
      </c>
      <c r="S96" s="16">
        <v>50</v>
      </c>
      <c r="T96" s="16">
        <v>0.2</v>
      </c>
      <c r="U96" s="16">
        <f t="shared" si="50"/>
        <v>12.200000000000001</v>
      </c>
      <c r="V96" s="20">
        <f t="shared" si="72"/>
        <v>10</v>
      </c>
      <c r="W96" s="89">
        <f t="shared" si="61"/>
        <v>22.200000000000003</v>
      </c>
      <c r="Y96" s="20" t="s">
        <v>24</v>
      </c>
      <c r="Z96" s="16">
        <v>20</v>
      </c>
      <c r="AA96" s="16"/>
      <c r="AB96" s="16">
        <v>0.2</v>
      </c>
      <c r="AC96" s="16">
        <f t="shared" si="51"/>
        <v>4</v>
      </c>
      <c r="AD96" s="20">
        <f t="shared" si="73"/>
        <v>0</v>
      </c>
      <c r="AE96" s="89">
        <f t="shared" si="62"/>
        <v>4</v>
      </c>
      <c r="AG96" s="20" t="s">
        <v>24</v>
      </c>
      <c r="AH96" s="16">
        <v>18</v>
      </c>
      <c r="AI96" s="16"/>
      <c r="AJ96" s="16">
        <v>0.2</v>
      </c>
      <c r="AK96" s="16">
        <f t="shared" si="52"/>
        <v>3.6</v>
      </c>
      <c r="AL96" s="20">
        <f t="shared" si="74"/>
        <v>0</v>
      </c>
      <c r="AM96" s="16">
        <f t="shared" si="63"/>
        <v>3.6</v>
      </c>
      <c r="AO96" s="94" t="s">
        <v>86</v>
      </c>
      <c r="AP96" s="16">
        <v>11</v>
      </c>
      <c r="AQ96" s="16">
        <v>99</v>
      </c>
      <c r="AR96" s="16">
        <v>0.2</v>
      </c>
      <c r="AS96" s="16">
        <f t="shared" si="53"/>
        <v>2.2000000000000002</v>
      </c>
      <c r="AT96" s="20">
        <f t="shared" si="75"/>
        <v>19.8</v>
      </c>
      <c r="AU96" s="16">
        <f t="shared" si="64"/>
        <v>22</v>
      </c>
      <c r="AV96" s="1"/>
      <c r="AW96" s="20" t="s">
        <v>24</v>
      </c>
      <c r="AX96" s="16">
        <v>2</v>
      </c>
      <c r="AY96" s="16"/>
      <c r="AZ96" s="16">
        <v>0.2</v>
      </c>
      <c r="BA96" s="16">
        <f t="shared" si="54"/>
        <v>0.4</v>
      </c>
      <c r="BB96" s="20">
        <f t="shared" si="76"/>
        <v>0</v>
      </c>
      <c r="BC96" s="16">
        <f t="shared" si="65"/>
        <v>0.4</v>
      </c>
      <c r="BE96" s="20" t="s">
        <v>24</v>
      </c>
      <c r="BF96" s="16">
        <v>6</v>
      </c>
      <c r="BG96" s="16"/>
      <c r="BH96" s="16">
        <v>0.2</v>
      </c>
      <c r="BI96" s="16">
        <f t="shared" si="55"/>
        <v>1.2000000000000002</v>
      </c>
      <c r="BJ96" s="20">
        <f t="shared" si="77"/>
        <v>0</v>
      </c>
      <c r="BK96" s="16">
        <f t="shared" si="66"/>
        <v>1.2000000000000002</v>
      </c>
      <c r="BM96" s="20" t="s">
        <v>24</v>
      </c>
      <c r="BN96" s="16">
        <v>15</v>
      </c>
      <c r="BO96" s="16"/>
      <c r="BP96" s="16">
        <v>0.2</v>
      </c>
      <c r="BQ96" s="16">
        <f t="shared" si="56"/>
        <v>3</v>
      </c>
      <c r="BR96" s="20">
        <f t="shared" si="78"/>
        <v>0</v>
      </c>
      <c r="BS96" s="16">
        <f t="shared" si="67"/>
        <v>3</v>
      </c>
      <c r="BU96" s="20" t="s">
        <v>24</v>
      </c>
      <c r="BV96" s="16">
        <v>43</v>
      </c>
      <c r="BW96" s="16"/>
      <c r="BX96" s="16">
        <v>0.2</v>
      </c>
      <c r="BY96" s="16">
        <f t="shared" si="57"/>
        <v>8.6</v>
      </c>
      <c r="BZ96" s="20">
        <f t="shared" si="79"/>
        <v>0</v>
      </c>
      <c r="CA96" s="89">
        <f t="shared" si="68"/>
        <v>8.6</v>
      </c>
      <c r="CC96" s="20" t="s">
        <v>24</v>
      </c>
      <c r="CD96" s="16">
        <v>39</v>
      </c>
      <c r="CE96" s="16"/>
      <c r="CF96" s="16">
        <v>0.2</v>
      </c>
      <c r="CG96" s="16">
        <f t="shared" si="58"/>
        <v>7.8000000000000007</v>
      </c>
      <c r="CH96" s="20">
        <f t="shared" si="80"/>
        <v>0</v>
      </c>
      <c r="CI96" s="92">
        <f t="shared" si="69"/>
        <v>7.8000000000000007</v>
      </c>
      <c r="CK96" s="20" t="s">
        <v>24</v>
      </c>
      <c r="CL96" s="16"/>
      <c r="CM96" s="16"/>
      <c r="CN96" s="16">
        <v>0.2</v>
      </c>
      <c r="CO96" s="16">
        <f t="shared" si="59"/>
        <v>0</v>
      </c>
      <c r="CP96" s="20">
        <f t="shared" si="81"/>
        <v>0</v>
      </c>
      <c r="CQ96" s="16">
        <f t="shared" si="70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48"/>
        <v>0</v>
      </c>
      <c r="F97" s="95">
        <f t="shared" si="71"/>
        <v>0</v>
      </c>
      <c r="G97" s="89">
        <f t="shared" si="60"/>
        <v>0</v>
      </c>
      <c r="I97" s="20" t="s">
        <v>25</v>
      </c>
      <c r="J97" s="16">
        <v>0</v>
      </c>
      <c r="K97" s="16"/>
      <c r="L97" s="89">
        <v>0.21827411167512689</v>
      </c>
      <c r="M97" s="16">
        <f t="shared" si="49"/>
        <v>0</v>
      </c>
      <c r="N97" s="90">
        <f t="shared" si="82"/>
        <v>0</v>
      </c>
      <c r="O97" s="89">
        <f t="shared" si="83"/>
        <v>0</v>
      </c>
      <c r="Q97" s="20" t="s">
        <v>25</v>
      </c>
      <c r="R97" s="16">
        <v>0</v>
      </c>
      <c r="S97" s="16"/>
      <c r="T97" s="89">
        <v>0.21827411167512689</v>
      </c>
      <c r="U97" s="16">
        <f t="shared" si="50"/>
        <v>0</v>
      </c>
      <c r="V97" s="90">
        <f t="shared" si="72"/>
        <v>0</v>
      </c>
      <c r="W97" s="89">
        <f t="shared" si="61"/>
        <v>0</v>
      </c>
      <c r="Y97" s="20" t="s">
        <v>25</v>
      </c>
      <c r="Z97" s="16">
        <v>12</v>
      </c>
      <c r="AA97" s="16"/>
      <c r="AB97" s="89">
        <v>0.21827411167512689</v>
      </c>
      <c r="AC97" s="16">
        <f t="shared" si="51"/>
        <v>2.6192893401015227</v>
      </c>
      <c r="AD97" s="91">
        <f t="shared" si="73"/>
        <v>0</v>
      </c>
      <c r="AE97" s="89">
        <f t="shared" si="62"/>
        <v>2.6192893401015227</v>
      </c>
      <c r="AF97" s="1"/>
      <c r="AG97" s="20" t="s">
        <v>25</v>
      </c>
      <c r="AH97" s="16">
        <v>0</v>
      </c>
      <c r="AI97" s="16"/>
      <c r="AJ97" s="16">
        <v>0.12</v>
      </c>
      <c r="AK97" s="16">
        <f t="shared" si="52"/>
        <v>0</v>
      </c>
      <c r="AL97" s="20">
        <f t="shared" si="74"/>
        <v>0</v>
      </c>
      <c r="AM97" s="16">
        <f t="shared" si="63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3"/>
        <v>0</v>
      </c>
      <c r="AT97" s="20">
        <f t="shared" si="75"/>
        <v>0</v>
      </c>
      <c r="AU97" s="16">
        <f t="shared" si="64"/>
        <v>0</v>
      </c>
      <c r="AV97" s="1"/>
      <c r="AW97" s="20" t="s">
        <v>25</v>
      </c>
      <c r="AX97" s="16">
        <v>0</v>
      </c>
      <c r="AY97" s="16"/>
      <c r="AZ97" s="16">
        <v>0.12</v>
      </c>
      <c r="BA97" s="16">
        <f t="shared" si="54"/>
        <v>0</v>
      </c>
      <c r="BB97" s="20">
        <f t="shared" si="76"/>
        <v>0</v>
      </c>
      <c r="BC97" s="16">
        <f t="shared" si="65"/>
        <v>0</v>
      </c>
      <c r="BE97" s="20" t="s">
        <v>25</v>
      </c>
      <c r="BF97" s="16">
        <v>16</v>
      </c>
      <c r="BG97" s="16"/>
      <c r="BH97" s="16">
        <v>0.12</v>
      </c>
      <c r="BI97" s="16">
        <f t="shared" si="55"/>
        <v>1.92</v>
      </c>
      <c r="BJ97" s="20">
        <f t="shared" si="77"/>
        <v>0</v>
      </c>
      <c r="BK97" s="16">
        <f t="shared" si="66"/>
        <v>1.92</v>
      </c>
      <c r="BM97" s="20" t="s">
        <v>25</v>
      </c>
      <c r="BN97" s="16">
        <v>14</v>
      </c>
      <c r="BO97" s="16"/>
      <c r="BP97" s="16">
        <v>0.12</v>
      </c>
      <c r="BQ97" s="16">
        <f t="shared" si="56"/>
        <v>1.68</v>
      </c>
      <c r="BR97" s="20">
        <f t="shared" si="78"/>
        <v>0</v>
      </c>
      <c r="BS97" s="16">
        <f t="shared" si="67"/>
        <v>1.68</v>
      </c>
      <c r="BU97" s="20" t="s">
        <v>25</v>
      </c>
      <c r="BV97" s="16">
        <v>18</v>
      </c>
      <c r="BW97" s="16"/>
      <c r="BX97" s="16">
        <v>0.12</v>
      </c>
      <c r="BY97" s="16">
        <f t="shared" si="57"/>
        <v>2.16</v>
      </c>
      <c r="BZ97" s="20">
        <f t="shared" si="79"/>
        <v>0</v>
      </c>
      <c r="CA97" s="89">
        <f t="shared" si="68"/>
        <v>2.16</v>
      </c>
      <c r="CC97" s="20" t="s">
        <v>25</v>
      </c>
      <c r="CD97" s="16">
        <v>18</v>
      </c>
      <c r="CE97" s="16"/>
      <c r="CF97" s="16">
        <v>0.12</v>
      </c>
      <c r="CG97" s="16">
        <f t="shared" si="58"/>
        <v>2.16</v>
      </c>
      <c r="CH97" s="20">
        <f t="shared" si="80"/>
        <v>0</v>
      </c>
      <c r="CI97" s="92">
        <f t="shared" si="69"/>
        <v>2.16</v>
      </c>
      <c r="CK97" s="20" t="s">
        <v>25</v>
      </c>
      <c r="CL97" s="16"/>
      <c r="CM97" s="16"/>
      <c r="CN97" s="16">
        <v>0.12</v>
      </c>
      <c r="CO97" s="16">
        <f t="shared" si="59"/>
        <v>0</v>
      </c>
      <c r="CP97" s="20">
        <f t="shared" si="81"/>
        <v>0</v>
      </c>
      <c r="CQ97" s="16">
        <f t="shared" si="70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48"/>
        <v>0</v>
      </c>
      <c r="F98" s="90">
        <f t="shared" si="71"/>
        <v>0</v>
      </c>
      <c r="G98" s="89">
        <f t="shared" si="60"/>
        <v>0</v>
      </c>
      <c r="I98" s="20" t="s">
        <v>26</v>
      </c>
      <c r="J98" s="16">
        <v>0</v>
      </c>
      <c r="K98" s="16"/>
      <c r="L98" s="16">
        <v>0.2</v>
      </c>
      <c r="M98" s="16">
        <f t="shared" si="49"/>
        <v>0</v>
      </c>
      <c r="N98" s="20">
        <f t="shared" si="82"/>
        <v>0</v>
      </c>
      <c r="O98" s="89">
        <f t="shared" si="83"/>
        <v>0</v>
      </c>
      <c r="Q98" s="20" t="s">
        <v>26</v>
      </c>
      <c r="R98" s="16">
        <v>0</v>
      </c>
      <c r="S98" s="16"/>
      <c r="T98" s="16">
        <v>0.2</v>
      </c>
      <c r="U98" s="16">
        <f t="shared" si="50"/>
        <v>0</v>
      </c>
      <c r="V98" s="20">
        <f t="shared" si="72"/>
        <v>0</v>
      </c>
      <c r="W98" s="89">
        <f t="shared" si="61"/>
        <v>0</v>
      </c>
      <c r="Y98" s="20" t="s">
        <v>26</v>
      </c>
      <c r="Z98" s="16">
        <v>0</v>
      </c>
      <c r="AA98" s="16"/>
      <c r="AB98" s="16">
        <v>0.2</v>
      </c>
      <c r="AC98" s="16">
        <f t="shared" si="51"/>
        <v>0</v>
      </c>
      <c r="AD98" s="20">
        <f t="shared" si="73"/>
        <v>0</v>
      </c>
      <c r="AE98" s="89">
        <f t="shared" si="62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2"/>
        <v>0</v>
      </c>
      <c r="AL98" s="20">
        <f t="shared" si="74"/>
        <v>0</v>
      </c>
      <c r="AM98" s="16">
        <f t="shared" si="63"/>
        <v>0</v>
      </c>
      <c r="AO98" s="20" t="s">
        <v>26</v>
      </c>
      <c r="AP98" s="16"/>
      <c r="AQ98" s="16"/>
      <c r="AR98" s="16">
        <v>0.2</v>
      </c>
      <c r="AS98" s="16">
        <f t="shared" si="53"/>
        <v>0</v>
      </c>
      <c r="AT98" s="20">
        <f t="shared" si="75"/>
        <v>0</v>
      </c>
      <c r="AU98" s="16">
        <f t="shared" si="64"/>
        <v>0</v>
      </c>
      <c r="AW98" s="20" t="s">
        <v>26</v>
      </c>
      <c r="AX98" s="16">
        <v>0</v>
      </c>
      <c r="AY98" s="16"/>
      <c r="AZ98" s="16">
        <v>0.2</v>
      </c>
      <c r="BA98" s="16">
        <f t="shared" si="54"/>
        <v>0</v>
      </c>
      <c r="BB98" s="20">
        <f t="shared" si="76"/>
        <v>0</v>
      </c>
      <c r="BC98" s="16">
        <f t="shared" si="65"/>
        <v>0</v>
      </c>
      <c r="BE98" s="20" t="s">
        <v>26</v>
      </c>
      <c r="BF98" s="16">
        <v>0</v>
      </c>
      <c r="BG98" s="16"/>
      <c r="BH98" s="16">
        <v>0.2</v>
      </c>
      <c r="BI98" s="16">
        <f t="shared" si="55"/>
        <v>0</v>
      </c>
      <c r="BJ98" s="20">
        <f t="shared" si="77"/>
        <v>0</v>
      </c>
      <c r="BK98" s="16">
        <f t="shared" si="66"/>
        <v>0</v>
      </c>
      <c r="BM98" s="20" t="s">
        <v>26</v>
      </c>
      <c r="BN98" s="16">
        <v>0</v>
      </c>
      <c r="BO98" s="16"/>
      <c r="BP98" s="16">
        <v>0.2</v>
      </c>
      <c r="BQ98" s="16">
        <f t="shared" si="56"/>
        <v>0</v>
      </c>
      <c r="BR98" s="20">
        <f t="shared" si="78"/>
        <v>0</v>
      </c>
      <c r="BS98" s="16">
        <f t="shared" si="67"/>
        <v>0</v>
      </c>
      <c r="BU98" s="20" t="s">
        <v>26</v>
      </c>
      <c r="BV98" s="16">
        <v>0</v>
      </c>
      <c r="BW98" s="16"/>
      <c r="BX98" s="16">
        <v>0.2</v>
      </c>
      <c r="BY98" s="16">
        <f t="shared" si="57"/>
        <v>0</v>
      </c>
      <c r="BZ98" s="20">
        <f t="shared" si="79"/>
        <v>0</v>
      </c>
      <c r="CA98" s="89">
        <f t="shared" si="68"/>
        <v>0</v>
      </c>
      <c r="CC98" s="20" t="s">
        <v>26</v>
      </c>
      <c r="CD98" s="16">
        <v>0</v>
      </c>
      <c r="CE98" s="16"/>
      <c r="CF98" s="16">
        <v>0.2</v>
      </c>
      <c r="CG98" s="16">
        <f t="shared" si="58"/>
        <v>0</v>
      </c>
      <c r="CH98" s="20">
        <f t="shared" si="80"/>
        <v>0</v>
      </c>
      <c r="CI98" s="92">
        <f t="shared" si="69"/>
        <v>0</v>
      </c>
      <c r="CK98" s="20" t="s">
        <v>26</v>
      </c>
      <c r="CL98" s="16"/>
      <c r="CM98" s="16"/>
      <c r="CN98" s="16">
        <v>0.2</v>
      </c>
      <c r="CO98" s="16">
        <f t="shared" si="59"/>
        <v>0</v>
      </c>
      <c r="CP98" s="20">
        <f t="shared" si="81"/>
        <v>0</v>
      </c>
      <c r="CQ98" s="16">
        <f t="shared" si="70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48"/>
        <v>0</v>
      </c>
      <c r="F99" s="90">
        <f t="shared" si="71"/>
        <v>0</v>
      </c>
      <c r="G99" s="89">
        <f t="shared" si="60"/>
        <v>0</v>
      </c>
      <c r="I99" s="20" t="s">
        <v>27</v>
      </c>
      <c r="J99" s="16">
        <v>4</v>
      </c>
      <c r="K99" s="16"/>
      <c r="L99" s="16">
        <v>0.25</v>
      </c>
      <c r="M99" s="16">
        <f t="shared" si="49"/>
        <v>1</v>
      </c>
      <c r="N99" s="20">
        <f t="shared" si="82"/>
        <v>0</v>
      </c>
      <c r="O99" s="89">
        <f t="shared" si="83"/>
        <v>1</v>
      </c>
      <c r="Q99" s="20" t="s">
        <v>27</v>
      </c>
      <c r="R99" s="16">
        <v>4</v>
      </c>
      <c r="S99" s="16"/>
      <c r="T99" s="16">
        <v>0.25</v>
      </c>
      <c r="U99" s="16">
        <f t="shared" si="50"/>
        <v>1</v>
      </c>
      <c r="V99" s="20">
        <f t="shared" si="72"/>
        <v>0</v>
      </c>
      <c r="W99" s="89">
        <f t="shared" si="61"/>
        <v>1</v>
      </c>
      <c r="Y99" s="20" t="s">
        <v>27</v>
      </c>
      <c r="Z99" s="16">
        <v>8</v>
      </c>
      <c r="AA99" s="16"/>
      <c r="AB99" s="16">
        <v>0.25</v>
      </c>
      <c r="AC99" s="16">
        <f t="shared" si="51"/>
        <v>2</v>
      </c>
      <c r="AD99" s="20">
        <f t="shared" si="73"/>
        <v>0</v>
      </c>
      <c r="AE99" s="89">
        <f t="shared" si="62"/>
        <v>2</v>
      </c>
      <c r="AG99" s="20" t="s">
        <v>27</v>
      </c>
      <c r="AH99" s="16">
        <v>14</v>
      </c>
      <c r="AI99" s="16"/>
      <c r="AJ99" s="16">
        <v>0.25</v>
      </c>
      <c r="AK99" s="16">
        <f t="shared" si="52"/>
        <v>3.5</v>
      </c>
      <c r="AL99" s="20">
        <f t="shared" si="74"/>
        <v>0</v>
      </c>
      <c r="AM99" s="16">
        <f t="shared" si="63"/>
        <v>3.5</v>
      </c>
      <c r="AO99" s="20" t="s">
        <v>27</v>
      </c>
      <c r="AP99" s="16"/>
      <c r="AQ99" s="16"/>
      <c r="AR99" s="16">
        <v>0.25</v>
      </c>
      <c r="AS99" s="16">
        <f t="shared" si="53"/>
        <v>0</v>
      </c>
      <c r="AT99" s="20">
        <f t="shared" si="75"/>
        <v>0</v>
      </c>
      <c r="AU99" s="16">
        <f t="shared" si="64"/>
        <v>0</v>
      </c>
      <c r="AW99" s="20" t="s">
        <v>27</v>
      </c>
      <c r="AX99" s="16">
        <v>14</v>
      </c>
      <c r="AY99" s="16"/>
      <c r="AZ99" s="16">
        <v>0.25</v>
      </c>
      <c r="BA99" s="16">
        <f t="shared" si="54"/>
        <v>3.5</v>
      </c>
      <c r="BB99" s="20">
        <f t="shared" si="76"/>
        <v>0</v>
      </c>
      <c r="BC99" s="16">
        <f t="shared" si="65"/>
        <v>3.5</v>
      </c>
      <c r="BE99" s="20" t="s">
        <v>27</v>
      </c>
      <c r="BF99" s="16">
        <v>20</v>
      </c>
      <c r="BG99" s="16"/>
      <c r="BH99" s="16">
        <v>0.25</v>
      </c>
      <c r="BI99" s="16">
        <f t="shared" si="55"/>
        <v>5</v>
      </c>
      <c r="BJ99" s="20">
        <f t="shared" si="77"/>
        <v>0</v>
      </c>
      <c r="BK99" s="16">
        <f t="shared" si="66"/>
        <v>5</v>
      </c>
      <c r="BM99" s="20" t="s">
        <v>27</v>
      </c>
      <c r="BN99" s="16">
        <v>28</v>
      </c>
      <c r="BO99" s="16"/>
      <c r="BP99" s="16">
        <v>0.25</v>
      </c>
      <c r="BQ99" s="16">
        <f t="shared" si="56"/>
        <v>7</v>
      </c>
      <c r="BR99" s="20">
        <f t="shared" si="78"/>
        <v>0</v>
      </c>
      <c r="BS99" s="16">
        <f t="shared" si="67"/>
        <v>7</v>
      </c>
      <c r="BU99" s="20" t="s">
        <v>27</v>
      </c>
      <c r="BV99" s="16">
        <v>69</v>
      </c>
      <c r="BW99" s="16"/>
      <c r="BX99" s="16">
        <v>0.25</v>
      </c>
      <c r="BY99" s="16">
        <f t="shared" si="57"/>
        <v>17.25</v>
      </c>
      <c r="BZ99" s="20">
        <f t="shared" si="79"/>
        <v>0</v>
      </c>
      <c r="CA99" s="89">
        <f t="shared" si="68"/>
        <v>17.25</v>
      </c>
      <c r="CC99" s="20" t="s">
        <v>27</v>
      </c>
      <c r="CD99" s="16">
        <v>49</v>
      </c>
      <c r="CE99" s="16"/>
      <c r="CF99" s="16">
        <v>0.25</v>
      </c>
      <c r="CG99" s="16">
        <f t="shared" si="58"/>
        <v>12.25</v>
      </c>
      <c r="CH99" s="20">
        <f t="shared" si="80"/>
        <v>0</v>
      </c>
      <c r="CI99" s="92">
        <f t="shared" si="69"/>
        <v>12.25</v>
      </c>
      <c r="CK99" s="20" t="s">
        <v>27</v>
      </c>
      <c r="CL99" s="16"/>
      <c r="CM99" s="16"/>
      <c r="CN99" s="16">
        <v>0.25</v>
      </c>
      <c r="CO99" s="16">
        <f t="shared" si="59"/>
        <v>0</v>
      </c>
      <c r="CP99" s="20">
        <f t="shared" si="81"/>
        <v>0</v>
      </c>
      <c r="CQ99" s="16">
        <f t="shared" si="70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48"/>
        <v>9.36</v>
      </c>
      <c r="F100" s="90">
        <f t="shared" si="71"/>
        <v>0</v>
      </c>
      <c r="G100" s="89">
        <f t="shared" si="60"/>
        <v>9.36</v>
      </c>
      <c r="I100" s="20" t="s">
        <v>28</v>
      </c>
      <c r="J100" s="16">
        <v>18</v>
      </c>
      <c r="K100" s="16"/>
      <c r="L100" s="16">
        <v>0.39</v>
      </c>
      <c r="M100" s="16">
        <f t="shared" si="49"/>
        <v>7.0200000000000005</v>
      </c>
      <c r="N100" s="20">
        <f t="shared" si="82"/>
        <v>0</v>
      </c>
      <c r="O100" s="89">
        <f t="shared" si="83"/>
        <v>7.0200000000000005</v>
      </c>
      <c r="Q100" s="20" t="s">
        <v>28</v>
      </c>
      <c r="R100" s="16">
        <v>14</v>
      </c>
      <c r="S100" s="16"/>
      <c r="T100" s="16">
        <v>0.39</v>
      </c>
      <c r="U100" s="16">
        <f t="shared" si="50"/>
        <v>5.46</v>
      </c>
      <c r="V100" s="20">
        <f t="shared" si="72"/>
        <v>0</v>
      </c>
      <c r="W100" s="89">
        <f t="shared" si="61"/>
        <v>5.46</v>
      </c>
      <c r="Y100" s="20" t="s">
        <v>28</v>
      </c>
      <c r="Z100" s="16">
        <v>16</v>
      </c>
      <c r="AA100" s="16"/>
      <c r="AB100" s="16">
        <v>0.39</v>
      </c>
      <c r="AC100" s="16">
        <f t="shared" si="51"/>
        <v>6.24</v>
      </c>
      <c r="AD100" s="20">
        <f t="shared" si="73"/>
        <v>0</v>
      </c>
      <c r="AE100" s="89">
        <f t="shared" si="62"/>
        <v>6.24</v>
      </c>
      <c r="AG100" s="20" t="s">
        <v>28</v>
      </c>
      <c r="AH100" s="16">
        <v>12</v>
      </c>
      <c r="AI100" s="16"/>
      <c r="AJ100" s="16">
        <v>0.39</v>
      </c>
      <c r="AK100" s="16">
        <f>AH100*AJ100</f>
        <v>4.68</v>
      </c>
      <c r="AL100" s="20">
        <f>AI100*AJ100</f>
        <v>0</v>
      </c>
      <c r="AM100" s="16">
        <f>AK100+AL100</f>
        <v>4.68</v>
      </c>
      <c r="AO100" s="20" t="s">
        <v>28</v>
      </c>
      <c r="AP100" s="16"/>
      <c r="AQ100" s="16"/>
      <c r="AR100" s="16">
        <v>0.39</v>
      </c>
      <c r="AS100" s="16">
        <f t="shared" si="53"/>
        <v>0</v>
      </c>
      <c r="AT100" s="20">
        <f t="shared" si="75"/>
        <v>0</v>
      </c>
      <c r="AU100" s="16">
        <f t="shared" si="64"/>
        <v>0</v>
      </c>
      <c r="AW100" s="20" t="s">
        <v>28</v>
      </c>
      <c r="AX100" s="16">
        <v>18</v>
      </c>
      <c r="AY100" s="16"/>
      <c r="AZ100" s="16">
        <v>0.39</v>
      </c>
      <c r="BA100" s="16">
        <f t="shared" si="54"/>
        <v>7.0200000000000005</v>
      </c>
      <c r="BB100" s="20">
        <f t="shared" si="76"/>
        <v>0</v>
      </c>
      <c r="BC100" s="16">
        <f t="shared" si="65"/>
        <v>7.0200000000000005</v>
      </c>
      <c r="BE100" s="20" t="s">
        <v>28</v>
      </c>
      <c r="BF100" s="16">
        <v>0</v>
      </c>
      <c r="BG100" s="16"/>
      <c r="BH100" s="16">
        <v>0.39</v>
      </c>
      <c r="BI100" s="16">
        <f t="shared" si="55"/>
        <v>0</v>
      </c>
      <c r="BJ100" s="20">
        <f t="shared" si="77"/>
        <v>0</v>
      </c>
      <c r="BK100" s="16">
        <f t="shared" si="66"/>
        <v>0</v>
      </c>
      <c r="BM100" s="20" t="s">
        <v>28</v>
      </c>
      <c r="BN100" s="16">
        <v>18</v>
      </c>
      <c r="BO100" s="16"/>
      <c r="BP100" s="16">
        <v>0.39</v>
      </c>
      <c r="BQ100" s="16">
        <f t="shared" si="56"/>
        <v>7.0200000000000005</v>
      </c>
      <c r="BR100" s="20">
        <f t="shared" si="78"/>
        <v>0</v>
      </c>
      <c r="BS100" s="16">
        <f t="shared" si="67"/>
        <v>7.0200000000000005</v>
      </c>
      <c r="BU100" s="20" t="s">
        <v>28</v>
      </c>
      <c r="BV100" s="16">
        <v>30</v>
      </c>
      <c r="BW100" s="16"/>
      <c r="BX100" s="16">
        <v>0.39</v>
      </c>
      <c r="BY100" s="16">
        <f t="shared" si="57"/>
        <v>11.700000000000001</v>
      </c>
      <c r="BZ100" s="20">
        <f t="shared" si="79"/>
        <v>0</v>
      </c>
      <c r="CA100" s="89">
        <f t="shared" si="68"/>
        <v>11.700000000000001</v>
      </c>
      <c r="CC100" s="20" t="s">
        <v>28</v>
      </c>
      <c r="CD100" s="16">
        <v>41</v>
      </c>
      <c r="CE100" s="16"/>
      <c r="CF100" s="16">
        <v>0.39</v>
      </c>
      <c r="CG100" s="16">
        <f t="shared" si="58"/>
        <v>15.99</v>
      </c>
      <c r="CH100" s="20">
        <f t="shared" si="80"/>
        <v>0</v>
      </c>
      <c r="CI100" s="92">
        <f t="shared" si="69"/>
        <v>15.99</v>
      </c>
      <c r="CK100" s="20" t="s">
        <v>28</v>
      </c>
      <c r="CL100" s="16"/>
      <c r="CM100" s="16"/>
      <c r="CN100" s="16">
        <v>0.39</v>
      </c>
      <c r="CO100" s="16">
        <f t="shared" si="59"/>
        <v>0</v>
      </c>
      <c r="CP100" s="20">
        <f t="shared" si="81"/>
        <v>0</v>
      </c>
      <c r="CQ100" s="16">
        <f t="shared" si="70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48"/>
        <v>0</v>
      </c>
      <c r="F101" s="20">
        <f t="shared" si="71"/>
        <v>0</v>
      </c>
      <c r="G101" s="89">
        <f t="shared" si="60"/>
        <v>0</v>
      </c>
      <c r="I101" s="94" t="s">
        <v>82</v>
      </c>
      <c r="J101" s="16">
        <v>0</v>
      </c>
      <c r="K101" s="16"/>
      <c r="L101" s="16">
        <v>0.2</v>
      </c>
      <c r="M101" s="16">
        <f t="shared" si="49"/>
        <v>0</v>
      </c>
      <c r="N101" s="20">
        <f t="shared" si="82"/>
        <v>0</v>
      </c>
      <c r="O101" s="89">
        <f t="shared" si="83"/>
        <v>0</v>
      </c>
      <c r="Q101" s="94" t="s">
        <v>82</v>
      </c>
      <c r="R101" s="16">
        <v>0</v>
      </c>
      <c r="S101" s="16"/>
      <c r="T101" s="16">
        <v>0.2</v>
      </c>
      <c r="U101" s="16">
        <f t="shared" si="50"/>
        <v>0</v>
      </c>
      <c r="V101" s="20">
        <f t="shared" si="72"/>
        <v>0</v>
      </c>
      <c r="W101" s="89">
        <f t="shared" si="61"/>
        <v>0</v>
      </c>
      <c r="Y101" s="94" t="s">
        <v>82</v>
      </c>
      <c r="Z101" s="16">
        <v>0</v>
      </c>
      <c r="AA101" s="16"/>
      <c r="AB101" s="16">
        <v>0.2</v>
      </c>
      <c r="AC101" s="16">
        <f t="shared" ref="AC101" si="84">Z101*AB101</f>
        <v>0</v>
      </c>
      <c r="AD101" s="20">
        <f t="shared" ref="AD101" si="85">AA101*AB101</f>
        <v>0</v>
      </c>
      <c r="AE101" s="89">
        <f t="shared" si="62"/>
        <v>0</v>
      </c>
      <c r="AF101" s="1"/>
      <c r="AG101" s="94" t="s">
        <v>82</v>
      </c>
      <c r="AH101" s="16">
        <v>0</v>
      </c>
      <c r="AI101" s="16"/>
      <c r="AJ101" s="16">
        <v>0.2</v>
      </c>
      <c r="AK101" s="16">
        <f t="shared" ref="AK101" si="86">AH101*AJ101</f>
        <v>0</v>
      </c>
      <c r="AL101" s="20">
        <f t="shared" ref="AL101" si="87">AI101*AJ101</f>
        <v>0</v>
      </c>
      <c r="AM101" s="89">
        <f t="shared" ref="AM101" si="88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3"/>
        <v>0</v>
      </c>
      <c r="AT101" s="20">
        <f t="shared" si="75"/>
        <v>0</v>
      </c>
      <c r="AU101" s="89">
        <f t="shared" si="64"/>
        <v>0</v>
      </c>
      <c r="AV101" s="1"/>
      <c r="AW101" s="94" t="s">
        <v>82</v>
      </c>
      <c r="AX101" s="16">
        <v>0</v>
      </c>
      <c r="AY101" s="16"/>
      <c r="AZ101" s="16">
        <v>0.2</v>
      </c>
      <c r="BA101" s="16">
        <f t="shared" si="54"/>
        <v>0</v>
      </c>
      <c r="BB101" s="20">
        <f t="shared" si="76"/>
        <v>0</v>
      </c>
      <c r="BC101" s="89">
        <f t="shared" si="65"/>
        <v>0</v>
      </c>
      <c r="BD101" s="1"/>
      <c r="BE101" s="94" t="s">
        <v>82</v>
      </c>
      <c r="BF101" s="16">
        <v>0</v>
      </c>
      <c r="BG101" s="16"/>
      <c r="BH101" s="16">
        <v>0.2</v>
      </c>
      <c r="BI101" s="16">
        <f t="shared" si="55"/>
        <v>0</v>
      </c>
      <c r="BJ101" s="20">
        <f t="shared" si="77"/>
        <v>0</v>
      </c>
      <c r="BK101" s="89">
        <f t="shared" si="66"/>
        <v>0</v>
      </c>
      <c r="BM101" s="94" t="s">
        <v>82</v>
      </c>
      <c r="BN101" s="16">
        <v>0</v>
      </c>
      <c r="BO101" s="16"/>
      <c r="BP101" s="16">
        <v>0.2</v>
      </c>
      <c r="BQ101" s="16">
        <f t="shared" si="56"/>
        <v>0</v>
      </c>
      <c r="BR101" s="20">
        <f t="shared" si="78"/>
        <v>0</v>
      </c>
      <c r="BS101" s="89">
        <f t="shared" si="67"/>
        <v>0</v>
      </c>
      <c r="BU101" s="94" t="s">
        <v>82</v>
      </c>
      <c r="BV101" s="16">
        <v>0</v>
      </c>
      <c r="BW101" s="16"/>
      <c r="BX101" s="16">
        <v>0.2</v>
      </c>
      <c r="BY101" s="16">
        <f t="shared" si="57"/>
        <v>0</v>
      </c>
      <c r="BZ101" s="20">
        <f t="shared" si="79"/>
        <v>0</v>
      </c>
      <c r="CA101" s="89">
        <f t="shared" si="68"/>
        <v>0</v>
      </c>
      <c r="CC101" s="94" t="s">
        <v>82</v>
      </c>
      <c r="CD101" s="16">
        <v>0</v>
      </c>
      <c r="CE101" s="16"/>
      <c r="CF101" s="16">
        <v>0.2</v>
      </c>
      <c r="CG101" s="16">
        <f t="shared" si="58"/>
        <v>0</v>
      </c>
      <c r="CH101" s="20">
        <f t="shared" si="80"/>
        <v>0</v>
      </c>
      <c r="CI101" s="92">
        <f t="shared" si="69"/>
        <v>0</v>
      </c>
      <c r="CK101" s="94" t="s">
        <v>82</v>
      </c>
      <c r="CL101" s="16"/>
      <c r="CM101" s="16"/>
      <c r="CN101" s="16">
        <v>0.2</v>
      </c>
      <c r="CO101" s="16">
        <f t="shared" si="59"/>
        <v>0</v>
      </c>
      <c r="CP101" s="20">
        <f t="shared" si="81"/>
        <v>0</v>
      </c>
      <c r="CQ101" s="89">
        <f t="shared" si="70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3003.6699999999996</v>
      </c>
      <c r="P102" s="1"/>
      <c r="Q102" s="1"/>
      <c r="R102" s="1"/>
      <c r="S102" s="1"/>
      <c r="T102" s="1"/>
      <c r="U102" s="1"/>
      <c r="V102" s="1"/>
      <c r="W102" s="93">
        <f>SUM(W78:W101)</f>
        <v>2173.7559999999999</v>
      </c>
      <c r="AE102" s="93">
        <f>SUM(AE78:AE101)</f>
        <v>2022.7292893401016</v>
      </c>
      <c r="AF102" s="1"/>
      <c r="AM102" s="80">
        <f>SUM(AM78:AM101)</f>
        <v>2104.5199999999995</v>
      </c>
      <c r="AU102" s="80">
        <f>SUM(AU78:AU101)</f>
        <v>2353.7999999999997</v>
      </c>
      <c r="BC102" s="80">
        <f>SUM(BC78:BC101)</f>
        <v>1988.63</v>
      </c>
      <c r="BK102" s="80">
        <f>SUM(BK78:BK101)</f>
        <v>1193.1950000000002</v>
      </c>
      <c r="BS102" s="80">
        <f>SUM(BS78:BS101)</f>
        <v>769.33499999999992</v>
      </c>
      <c r="CA102" s="80">
        <f>SUM(CA78:CA101)</f>
        <v>1382.4849999999999</v>
      </c>
      <c r="CI102" s="80">
        <f>SUM(CI78:CI101)</f>
        <v>882.78999999999974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 t="s">
        <v>98</v>
      </c>
      <c r="S105">
        <f>70.56/2352</f>
        <v>3.0000000000000002E-2</v>
      </c>
      <c r="Y105" s="1" t="s">
        <v>98</v>
      </c>
      <c r="AA105">
        <f>S105*504</f>
        <v>15.120000000000001</v>
      </c>
      <c r="AB105">
        <f>AA105/AB91</f>
        <v>37.799999999999997</v>
      </c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10" zoomScale="75" zoomScaleNormal="75" workbookViewId="0">
      <selection activeCell="R19" sqref="R19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42551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>
        <v>3420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3" t="s">
        <v>88</v>
      </c>
      <c r="R3" s="103">
        <v>8666.67</v>
      </c>
      <c r="S3" s="104"/>
      <c r="T3" s="105"/>
    </row>
    <row r="4" spans="1:20">
      <c r="A4" s="49" t="s">
        <v>6</v>
      </c>
      <c r="B4" s="34"/>
      <c r="C4" s="35"/>
      <c r="D4" s="31">
        <v>168.48000000000002</v>
      </c>
      <c r="E4" s="31">
        <v>213.49999999999997</v>
      </c>
      <c r="F4" s="31">
        <v>94.56</v>
      </c>
      <c r="G4" s="31">
        <v>266.55999999999995</v>
      </c>
      <c r="H4" s="31">
        <v>99.399999999999991</v>
      </c>
      <c r="I4" s="31">
        <v>91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14" t="s">
        <v>89</v>
      </c>
      <c r="R4" s="103">
        <v>4639.0349999999999</v>
      </c>
      <c r="S4" s="104"/>
      <c r="T4" s="105"/>
    </row>
    <row r="5" spans="1:20" ht="15.75">
      <c r="A5" s="50" t="s">
        <v>49</v>
      </c>
      <c r="B5" s="36"/>
      <c r="C5" s="37"/>
      <c r="D5" s="32">
        <v>408.5</v>
      </c>
      <c r="E5" s="32">
        <v>548.52</v>
      </c>
      <c r="F5" s="32">
        <v>1028</v>
      </c>
      <c r="G5" s="32">
        <v>640.20000000000005</v>
      </c>
      <c r="H5" s="32">
        <v>628.20000000000005</v>
      </c>
      <c r="I5" s="32">
        <v>470.44999999999993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14" t="s">
        <v>90</v>
      </c>
      <c r="R5" s="103">
        <v>3353.3</v>
      </c>
      <c r="S5" s="104"/>
      <c r="T5" s="105"/>
    </row>
    <row r="6" spans="1:20" ht="15.75">
      <c r="A6" s="50" t="s">
        <v>8</v>
      </c>
      <c r="B6" s="36"/>
      <c r="C6" s="37"/>
      <c r="D6" s="32">
        <v>476.02</v>
      </c>
      <c r="E6" s="32">
        <v>652.49</v>
      </c>
      <c r="F6" s="32">
        <v>311.66999999999996</v>
      </c>
      <c r="G6" s="32">
        <v>406.35</v>
      </c>
      <c r="H6" s="32">
        <v>551.76</v>
      </c>
      <c r="I6" s="32">
        <v>258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6" t="s">
        <v>91</v>
      </c>
      <c r="R6" s="103">
        <v>20079.005000000001</v>
      </c>
      <c r="S6" s="104"/>
      <c r="T6" s="105"/>
    </row>
    <row r="7" spans="1:20" ht="15.75">
      <c r="A7" s="50" t="s">
        <v>9</v>
      </c>
      <c r="B7" s="36"/>
      <c r="C7" s="37"/>
      <c r="D7" s="32">
        <v>4.5</v>
      </c>
      <c r="E7" s="32">
        <v>0</v>
      </c>
      <c r="F7" s="32">
        <v>0</v>
      </c>
      <c r="G7" s="32">
        <v>14.4</v>
      </c>
      <c r="H7" s="32">
        <v>0</v>
      </c>
      <c r="I7" s="32">
        <v>-67.849999999999994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92</v>
      </c>
      <c r="R8" s="103">
        <v>17725.21</v>
      </c>
      <c r="S8" s="104"/>
      <c r="T8" s="105"/>
    </row>
    <row r="9" spans="1:20" ht="15.75">
      <c r="A9" s="50" t="s">
        <v>11</v>
      </c>
      <c r="B9" s="36"/>
      <c r="C9" s="37"/>
      <c r="D9" s="32">
        <v>182</v>
      </c>
      <c r="E9" s="32">
        <v>272</v>
      </c>
      <c r="F9" s="32">
        <v>265</v>
      </c>
      <c r="G9" s="32">
        <v>398</v>
      </c>
      <c r="H9" s="32">
        <v>335</v>
      </c>
      <c r="I9" s="32">
        <v>326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6"/>
      <c r="R9" s="103"/>
      <c r="S9" s="104" t="s">
        <v>105</v>
      </c>
      <c r="T9" s="105" t="s">
        <v>94</v>
      </c>
    </row>
    <row r="10" spans="1:20" ht="15.75">
      <c r="A10" s="50" t="s">
        <v>12</v>
      </c>
      <c r="B10" s="36"/>
      <c r="C10" s="37"/>
      <c r="D10" s="32">
        <v>60</v>
      </c>
      <c r="E10" s="32">
        <v>59</v>
      </c>
      <c r="F10" s="32">
        <v>162</v>
      </c>
      <c r="G10" s="32">
        <v>181</v>
      </c>
      <c r="H10" s="32">
        <v>113</v>
      </c>
      <c r="I10" s="32">
        <v>194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7" t="s">
        <v>93</v>
      </c>
      <c r="R10" s="108">
        <v>2353.7950000000019</v>
      </c>
      <c r="S10" s="108">
        <v>2353.7999999999997</v>
      </c>
      <c r="T10" s="109">
        <v>4.9999999978354026E-3</v>
      </c>
    </row>
    <row r="11" spans="1:20" ht="15.75">
      <c r="A11" s="50" t="s">
        <v>13</v>
      </c>
      <c r="B11" s="36"/>
      <c r="C11" s="37"/>
      <c r="D11" s="32">
        <v>255.20000000000002</v>
      </c>
      <c r="E11" s="32">
        <v>98.99</v>
      </c>
      <c r="F11" s="32">
        <v>88.4</v>
      </c>
      <c r="G11" s="32">
        <v>60.8</v>
      </c>
      <c r="H11" s="32">
        <v>-21.200000000000003</v>
      </c>
      <c r="I11" s="32">
        <v>134.39999999999998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-127.39999999999999</v>
      </c>
      <c r="E12" s="32">
        <v>255.54000000000002</v>
      </c>
      <c r="F12" s="32">
        <v>100.84</v>
      </c>
      <c r="G12" s="32">
        <v>22.4</v>
      </c>
      <c r="H12" s="32">
        <v>102</v>
      </c>
      <c r="I12" s="32">
        <v>71.8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144.40000000000009</v>
      </c>
      <c r="E13" s="32">
        <v>273.99999999999989</v>
      </c>
      <c r="F13" s="32">
        <v>676.96000000000015</v>
      </c>
      <c r="G13" s="32">
        <v>295.03999999999996</v>
      </c>
      <c r="H13" s="32">
        <v>438.4</v>
      </c>
      <c r="I13" s="32">
        <v>309.86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44.19</v>
      </c>
      <c r="G14" s="32">
        <v>0</v>
      </c>
      <c r="H14" s="32">
        <v>-210.20000000000002</v>
      </c>
      <c r="I14" s="32">
        <v>230.20000000000002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56.319999999999993</v>
      </c>
      <c r="E15" s="32">
        <v>34.72</v>
      </c>
      <c r="F15" s="32">
        <v>57.760000000000005</v>
      </c>
      <c r="G15" s="32">
        <v>-34.56</v>
      </c>
      <c r="H15" s="32">
        <v>40.480000000000004</v>
      </c>
      <c r="I15" s="32">
        <v>13.920000000000009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8.879999999999999</v>
      </c>
      <c r="E16" s="32">
        <v>3</v>
      </c>
      <c r="F16" s="32">
        <v>-27.96</v>
      </c>
      <c r="G16" s="32">
        <v>42.96</v>
      </c>
      <c r="H16" s="32">
        <v>20.76</v>
      </c>
      <c r="I16" s="32">
        <v>23.159999999999997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-1.2000000000000028</v>
      </c>
      <c r="E17" s="32">
        <v>26.879999999999995</v>
      </c>
      <c r="F17" s="32">
        <v>315.12399999999991</v>
      </c>
      <c r="G17" s="32">
        <v>104.79600000000001</v>
      </c>
      <c r="H17" s="32">
        <v>46</v>
      </c>
      <c r="I17" s="32">
        <v>5.1999999999999957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-79</v>
      </c>
      <c r="E18" s="32">
        <v>78</v>
      </c>
      <c r="F18" s="32">
        <v>35</v>
      </c>
      <c r="G18" s="32">
        <v>2</v>
      </c>
      <c r="H18" s="32">
        <v>7</v>
      </c>
      <c r="I18" s="32">
        <v>4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42</v>
      </c>
      <c r="E19" s="32">
        <v>11</v>
      </c>
      <c r="F19" s="32">
        <v>14</v>
      </c>
      <c r="G19" s="32">
        <v>10</v>
      </c>
      <c r="H19" s="32">
        <v>44</v>
      </c>
      <c r="I19" s="32">
        <v>-92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40</v>
      </c>
      <c r="E20" s="32">
        <v>1</v>
      </c>
      <c r="F20" s="32">
        <v>7</v>
      </c>
      <c r="G20" s="32">
        <v>67</v>
      </c>
      <c r="H20" s="32">
        <v>39</v>
      </c>
      <c r="I20" s="32">
        <v>217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4.1200000000000045</v>
      </c>
      <c r="E21" s="32">
        <v>0.75</v>
      </c>
      <c r="F21" s="32">
        <v>31.625</v>
      </c>
      <c r="G21" s="32">
        <v>45</v>
      </c>
      <c r="H21" s="32">
        <v>24.25</v>
      </c>
      <c r="I21" s="32">
        <v>19.375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18.399999999999995</v>
      </c>
      <c r="E22" s="32">
        <v>38.44</v>
      </c>
      <c r="F22" s="32">
        <v>12.399999999999999</v>
      </c>
      <c r="G22" s="32">
        <v>20.400000000000002</v>
      </c>
      <c r="H22" s="32">
        <v>42.6</v>
      </c>
      <c r="I22" s="32">
        <v>27.4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</v>
      </c>
      <c r="E23" s="32">
        <v>0.88</v>
      </c>
      <c r="F23" s="32">
        <v>3.3</v>
      </c>
      <c r="G23" s="32">
        <v>2.8807106598984773</v>
      </c>
      <c r="H23" s="32">
        <v>2.6192893401015227</v>
      </c>
      <c r="I23" s="32">
        <v>9.68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103.03999999999999</v>
      </c>
      <c r="E24" s="32">
        <v>56.59</v>
      </c>
      <c r="F24" s="32">
        <v>150.76</v>
      </c>
      <c r="G24" s="32">
        <v>106.36</v>
      </c>
      <c r="H24" s="32">
        <v>114.37</v>
      </c>
      <c r="I24" s="32">
        <v>44.56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0</v>
      </c>
      <c r="E25" s="32">
        <v>3.5999999999999996</v>
      </c>
      <c r="F25" s="32">
        <v>1.5</v>
      </c>
      <c r="G25" s="32">
        <v>-0.5</v>
      </c>
      <c r="H25" s="32">
        <v>-1.5</v>
      </c>
      <c r="I25" s="32">
        <v>3.5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5.07</v>
      </c>
      <c r="E26" s="32">
        <v>37.669999999999995</v>
      </c>
      <c r="F26" s="32">
        <v>40.89</v>
      </c>
      <c r="G26" s="32">
        <v>81.96</v>
      </c>
      <c r="H26" s="32">
        <v>11.31</v>
      </c>
      <c r="I26" s="32">
        <v>35.36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48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31.8</v>
      </c>
      <c r="E29" s="32">
        <v>28.8</v>
      </c>
      <c r="F29" s="32">
        <v>56.16</v>
      </c>
      <c r="G29" s="32">
        <v>51.9</v>
      </c>
      <c r="H29" s="32">
        <v>42.84</v>
      </c>
      <c r="I29" s="32">
        <v>30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41.04</v>
      </c>
      <c r="E30" s="32">
        <v>16.8</v>
      </c>
      <c r="F30" s="32">
        <v>20</v>
      </c>
      <c r="G30" s="32">
        <v>18.27</v>
      </c>
      <c r="H30" s="32">
        <v>0</v>
      </c>
      <c r="I30" s="32">
        <v>12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0</v>
      </c>
      <c r="F31" s="32">
        <v>0</v>
      </c>
      <c r="G31" s="32">
        <v>296.12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372.2</v>
      </c>
      <c r="E32" s="32">
        <v>298.75</v>
      </c>
      <c r="F32" s="32">
        <v>428.86</v>
      </c>
      <c r="G32" s="32">
        <v>0</v>
      </c>
      <c r="H32" s="32">
        <v>309.25</v>
      </c>
      <c r="I32" s="32">
        <v>284.19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2214.37</v>
      </c>
      <c r="E33" s="33">
        <v>3010.9200000000005</v>
      </c>
      <c r="F33" s="33">
        <v>3918.0390000000007</v>
      </c>
      <c r="G33" s="33">
        <v>3099.3367106598985</v>
      </c>
      <c r="H33" s="33">
        <v>2827.3392893401015</v>
      </c>
      <c r="I33" s="33">
        <v>2655.2049999999999</v>
      </c>
      <c r="J33" s="33">
        <v>0</v>
      </c>
      <c r="K33" s="33">
        <v>0</v>
      </c>
      <c r="L33" s="33">
        <v>0</v>
      </c>
      <c r="M33" s="33">
        <v>0</v>
      </c>
      <c r="N33" s="32">
        <v>0</v>
      </c>
      <c r="O33" s="32">
        <v>0</v>
      </c>
      <c r="P33" s="123">
        <v>17725.21</v>
      </c>
      <c r="Q33" s="112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216</v>
      </c>
      <c r="E34" s="1">
        <v>269</v>
      </c>
      <c r="F34" s="1">
        <v>276</v>
      </c>
      <c r="G34" s="1">
        <v>360</v>
      </c>
      <c r="H34" s="1">
        <v>330</v>
      </c>
      <c r="I34" s="1">
        <v>286</v>
      </c>
      <c r="J34" s="1"/>
      <c r="K34" s="1"/>
      <c r="L34" s="1"/>
      <c r="M34" s="1"/>
      <c r="N34" s="1"/>
      <c r="O34" s="1"/>
      <c r="P34" s="1">
        <v>1737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10.251712962962962</v>
      </c>
      <c r="E35" s="82">
        <v>11.193011152416359</v>
      </c>
      <c r="F35" s="82">
        <v>14.195793478260873</v>
      </c>
      <c r="G35" s="82">
        <v>8.6092686407219396</v>
      </c>
      <c r="H35" s="82">
        <v>8.5676948161821258</v>
      </c>
      <c r="I35" s="82">
        <v>9.283933566433566</v>
      </c>
      <c r="J35" s="82" t="e">
        <v>#DIV/0!</v>
      </c>
      <c r="K35" s="82" t="e">
        <v>#DIV/0!</v>
      </c>
      <c r="L35" s="82" t="e">
        <v>#DIV/0!</v>
      </c>
      <c r="M35" s="82" t="e">
        <v>#DIV/0!</v>
      </c>
      <c r="N35" s="82" t="e">
        <v>#DIV/0!</v>
      </c>
      <c r="O35" s="82" t="e">
        <v>#DIV/0!</v>
      </c>
      <c r="P35" s="82">
        <v>10.204496257915947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R32" sqref="R32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36">
        <v>2015</v>
      </c>
      <c r="B2" s="137"/>
    </row>
    <row r="3" spans="1:14" ht="87" customHeight="1">
      <c r="A3" s="124" t="s">
        <v>99</v>
      </c>
      <c r="B3" s="125" t="s">
        <v>103</v>
      </c>
      <c r="G3" s="138" t="s">
        <v>100</v>
      </c>
      <c r="H3" s="138"/>
      <c r="I3" s="138"/>
      <c r="J3" s="138"/>
      <c r="K3" s="138"/>
      <c r="L3" s="138"/>
      <c r="M3" s="138"/>
    </row>
    <row r="4" spans="1:14">
      <c r="A4" s="94" t="s">
        <v>30</v>
      </c>
      <c r="B4" s="126">
        <v>2288.4173604060911</v>
      </c>
    </row>
    <row r="5" spans="1:14">
      <c r="A5" s="94" t="s">
        <v>31</v>
      </c>
      <c r="B5" s="126">
        <v>2080.3891878172594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>
      <c r="A6" s="94" t="s">
        <v>32</v>
      </c>
      <c r="B6" s="126">
        <v>2048.5672081218272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>
      <c r="A7" s="94" t="s">
        <v>33</v>
      </c>
      <c r="B7" s="126">
        <v>2357.1413705583759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94" t="s">
        <v>39</v>
      </c>
      <c r="B8" s="126">
        <v>2630.44</v>
      </c>
    </row>
    <row r="9" spans="1:14">
      <c r="A9" s="94" t="s">
        <v>53</v>
      </c>
      <c r="B9" s="126">
        <v>2149.645</v>
      </c>
    </row>
    <row r="10" spans="1:14">
      <c r="A10" s="94" t="s">
        <v>55</v>
      </c>
      <c r="B10" s="126">
        <v>1941.13</v>
      </c>
      <c r="C10" s="128"/>
    </row>
    <row r="11" spans="1:14">
      <c r="A11" s="94" t="s">
        <v>56</v>
      </c>
      <c r="B11" s="126">
        <v>2057.6549999999997</v>
      </c>
      <c r="C11" s="128"/>
    </row>
    <row r="12" spans="1:14">
      <c r="A12" s="94" t="s">
        <v>57</v>
      </c>
      <c r="B12" s="126">
        <v>1752.66</v>
      </c>
      <c r="C12" s="128"/>
    </row>
    <row r="13" spans="1:14">
      <c r="A13" s="94" t="s">
        <v>58</v>
      </c>
      <c r="B13" s="126">
        <v>2195.9850000000001</v>
      </c>
      <c r="C13" s="128"/>
    </row>
    <row r="14" spans="1:14">
      <c r="A14" s="94" t="s">
        <v>59</v>
      </c>
      <c r="B14" s="126">
        <v>2753.19</v>
      </c>
      <c r="C14" s="128"/>
    </row>
    <row r="15" spans="1:14">
      <c r="A15" s="94" t="s">
        <v>60</v>
      </c>
      <c r="B15" s="126">
        <v>3420</v>
      </c>
      <c r="C15" s="128"/>
    </row>
    <row r="16" spans="1:14">
      <c r="A16" s="94" t="s">
        <v>101</v>
      </c>
      <c r="B16" s="126">
        <f>SUM(B4:B15)/12</f>
        <v>2306.2683439086295</v>
      </c>
      <c r="C16" s="128"/>
    </row>
    <row r="17" spans="1:3">
      <c r="C17" s="128"/>
    </row>
    <row r="18" spans="1:3">
      <c r="C18" s="128"/>
    </row>
    <row r="19" spans="1:3">
      <c r="C19" s="128"/>
    </row>
    <row r="20" spans="1:3">
      <c r="C20" s="128"/>
    </row>
    <row r="21" spans="1:3" ht="15.75">
      <c r="A21" s="139">
        <v>2016</v>
      </c>
      <c r="B21" s="140"/>
      <c r="C21" s="128"/>
    </row>
    <row r="22" spans="1:3" ht="65.25">
      <c r="A22" s="124" t="s">
        <v>99</v>
      </c>
      <c r="B22" s="125" t="s">
        <v>104</v>
      </c>
      <c r="C22" s="128"/>
    </row>
    <row r="23" spans="1:3">
      <c r="A23" s="94" t="s">
        <v>30</v>
      </c>
      <c r="B23" s="126">
        <v>3394.0100000000007</v>
      </c>
    </row>
    <row r="24" spans="1:3">
      <c r="A24" s="94" t="s">
        <v>31</v>
      </c>
      <c r="B24" s="126">
        <v>3003.6699999999996</v>
      </c>
    </row>
    <row r="25" spans="1:3">
      <c r="A25" s="94" t="s">
        <v>32</v>
      </c>
      <c r="B25" s="126">
        <v>2173.7559999999999</v>
      </c>
    </row>
    <row r="26" spans="1:3">
      <c r="A26" s="94" t="s">
        <v>33</v>
      </c>
      <c r="B26" s="126">
        <v>2022.7292893401016</v>
      </c>
    </row>
    <row r="27" spans="1:3">
      <c r="A27" s="94" t="s">
        <v>39</v>
      </c>
      <c r="B27" s="126">
        <v>2104.5199999999995</v>
      </c>
    </row>
    <row r="28" spans="1:3">
      <c r="A28" s="94" t="s">
        <v>53</v>
      </c>
      <c r="B28" s="126">
        <v>2353.7999999999997</v>
      </c>
    </row>
    <row r="29" spans="1:3">
      <c r="A29" s="94" t="s">
        <v>55</v>
      </c>
      <c r="B29" s="126"/>
    </row>
    <row r="30" spans="1:3">
      <c r="A30" s="94" t="s">
        <v>56</v>
      </c>
      <c r="B30" s="126"/>
    </row>
    <row r="31" spans="1:3">
      <c r="A31" s="94" t="s">
        <v>57</v>
      </c>
      <c r="B31" s="126"/>
    </row>
    <row r="32" spans="1:3">
      <c r="A32" s="94" t="s">
        <v>58</v>
      </c>
      <c r="B32" s="126"/>
    </row>
    <row r="33" spans="1:2">
      <c r="A33" s="94" t="s">
        <v>59</v>
      </c>
      <c r="B33" s="126"/>
    </row>
    <row r="34" spans="1:2">
      <c r="A34" s="94" t="s">
        <v>60</v>
      </c>
      <c r="B34" s="126"/>
    </row>
    <row r="35" spans="1:2">
      <c r="A35" s="94" t="s">
        <v>102</v>
      </c>
      <c r="B35" s="126">
        <f>SUM(B23:B34)/5</f>
        <v>3010.49705786802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2015-2016</vt:lpstr>
      <vt:lpstr>Foglio3</vt:lpstr>
      <vt:lpstr>'Giacenza 2015-2016'!Area_stampa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2016-12-11T19:08:25Z</dcterms:modified>
</cp:coreProperties>
</file>