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o leonardo\Documents\DATI\Lucio\VOLONTARIATO\2020\agosto\"/>
    </mc:Choice>
  </mc:AlternateContent>
  <xr:revisionPtr revIDLastSave="0" documentId="13_ncr:1_{501AA29A-C920-47EC-8B2A-B27059D90AA7}" xr6:coauthVersionLast="45" xr6:coauthVersionMax="45" xr10:uidLastSave="{00000000-0000-0000-0000-000000000000}"/>
  <bookViews>
    <workbookView xWindow="-120" yWindow="-120" windowWidth="29040" windowHeight="16440" activeTab="2" xr2:uid="{00000000-000D-0000-FFFF-FFFF00000000}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stamp.'!$A$1:$T$36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 l="1"/>
  <c r="B18" i="4"/>
  <c r="J35" i="1"/>
  <c r="AG52" i="1" l="1"/>
  <c r="AG46" i="1"/>
  <c r="I35" i="1"/>
  <c r="AB47" i="1" l="1"/>
  <c r="AQ82" i="1"/>
  <c r="H35" i="1"/>
  <c r="W63" i="1" l="1"/>
  <c r="W46" i="1"/>
  <c r="W45" i="1"/>
  <c r="W44" i="1"/>
  <c r="AN98" i="1"/>
  <c r="AI82" i="1"/>
  <c r="F35" i="1"/>
  <c r="R44" i="1" l="1"/>
  <c r="R62" i="1"/>
  <c r="G35" i="1"/>
  <c r="R46" i="1" l="1"/>
  <c r="R45" i="1"/>
  <c r="R70" i="1"/>
  <c r="R69" i="1"/>
  <c r="AA97" i="1"/>
  <c r="AA85" i="1"/>
  <c r="AA82" i="1"/>
  <c r="S85" i="1"/>
  <c r="S82" i="1"/>
  <c r="B36" i="4" l="1"/>
  <c r="K85" i="1"/>
  <c r="K82" i="1"/>
  <c r="L79" i="1"/>
  <c r="C46" i="1" l="1"/>
  <c r="C45" i="1"/>
  <c r="C82" i="1"/>
  <c r="B16" i="4"/>
  <c r="R74" i="1" l="1"/>
  <c r="M74" i="1" l="1"/>
  <c r="C74" i="1"/>
  <c r="D74" i="1"/>
  <c r="G74" i="1"/>
  <c r="H74" i="1"/>
  <c r="I74" i="1"/>
  <c r="L74" i="1"/>
  <c r="N74" i="1"/>
  <c r="Q74" i="1"/>
  <c r="S74" i="1"/>
  <c r="V74" i="1"/>
  <c r="W74" i="1"/>
  <c r="X74" i="1"/>
  <c r="AA74" i="1"/>
  <c r="AB74" i="1"/>
  <c r="AC74" i="1"/>
  <c r="AF74" i="1"/>
  <c r="AG74" i="1"/>
  <c r="AH74" i="1"/>
  <c r="AK74" i="1"/>
  <c r="AL74" i="1"/>
  <c r="AM74" i="1"/>
  <c r="AP74" i="1"/>
  <c r="AQ74" i="1"/>
  <c r="AR74" i="1"/>
  <c r="AU74" i="1"/>
  <c r="AV74" i="1"/>
  <c r="AW74" i="1"/>
  <c r="AZ74" i="1"/>
  <c r="BA74" i="1"/>
  <c r="BB74" i="1"/>
  <c r="BE74" i="1"/>
  <c r="BF74" i="1"/>
  <c r="BG74" i="1"/>
  <c r="B74" i="1"/>
  <c r="H33" i="1" l="1"/>
  <c r="J33" i="1"/>
  <c r="K33" i="1"/>
  <c r="L33" i="1"/>
  <c r="M33" i="1"/>
  <c r="O33" i="1"/>
  <c r="BI73" i="1"/>
  <c r="BD73" i="1"/>
  <c r="AY73" i="1"/>
  <c r="AT73" i="1"/>
  <c r="AO73" i="1"/>
  <c r="AJ73" i="1"/>
  <c r="AE73" i="1"/>
  <c r="Z73" i="1"/>
  <c r="U73" i="1"/>
  <c r="G33" i="1" s="1"/>
  <c r="P73" i="1"/>
  <c r="K73" i="1"/>
  <c r="E33" i="1" s="1"/>
  <c r="F73" i="1"/>
  <c r="BI72" i="1"/>
  <c r="BD72" i="1"/>
  <c r="AY72" i="1"/>
  <c r="AT72" i="1"/>
  <c r="AO72" i="1"/>
  <c r="AJ72" i="1"/>
  <c r="AE72" i="1"/>
  <c r="Z72" i="1"/>
  <c r="U72" i="1"/>
  <c r="P72" i="1"/>
  <c r="K72" i="1"/>
  <c r="F72" i="1"/>
  <c r="I33" i="1" l="1"/>
  <c r="N33" i="1"/>
  <c r="F33" i="1"/>
  <c r="D33" i="1"/>
  <c r="P35" i="1" l="1"/>
  <c r="CP80" i="1" l="1"/>
  <c r="CG82" i="1" l="1"/>
  <c r="V80" i="1" l="1"/>
  <c r="N80" i="1" l="1"/>
  <c r="CP103" i="1" l="1"/>
  <c r="CO103" i="1"/>
  <c r="CH103" i="1"/>
  <c r="CG103" i="1"/>
  <c r="BZ103" i="1"/>
  <c r="BY103" i="1"/>
  <c r="BR103" i="1"/>
  <c r="BQ103" i="1"/>
  <c r="CQ103" i="1" l="1"/>
  <c r="BS103" i="1"/>
  <c r="CA103" i="1"/>
  <c r="CI103" i="1"/>
  <c r="V103" i="1" l="1"/>
  <c r="U103" i="1"/>
  <c r="N103" i="1"/>
  <c r="M103" i="1"/>
  <c r="F103" i="1"/>
  <c r="E103" i="1"/>
  <c r="BJ103" i="1"/>
  <c r="BI103" i="1"/>
  <c r="BB103" i="1"/>
  <c r="BA103" i="1"/>
  <c r="AT103" i="1"/>
  <c r="AS103" i="1"/>
  <c r="AL103" i="1"/>
  <c r="AK103" i="1"/>
  <c r="BJ90" i="1"/>
  <c r="AU103" i="1" l="1"/>
  <c r="AD67" i="1" s="1"/>
  <c r="W103" i="1"/>
  <c r="O67" i="1" s="1"/>
  <c r="O103" i="1"/>
  <c r="J67" i="1" s="1"/>
  <c r="G103" i="1"/>
  <c r="E67" i="1" s="1"/>
  <c r="BK103" i="1"/>
  <c r="BC103" i="1"/>
  <c r="AI67" i="1" s="1"/>
  <c r="AM103" i="1"/>
  <c r="Y67" i="1" s="1"/>
  <c r="AJ69" i="1" l="1"/>
  <c r="BI68" i="1" l="1"/>
  <c r="O28" i="1" s="1"/>
  <c r="BI70" i="1"/>
  <c r="O30" i="1" s="1"/>
  <c r="O32" i="1"/>
  <c r="AT68" i="1"/>
  <c r="L28" i="1" s="1"/>
  <c r="AT69" i="1"/>
  <c r="L29" i="1" s="1"/>
  <c r="AT71" i="1"/>
  <c r="L31" i="1" s="1"/>
  <c r="L32" i="1"/>
  <c r="BI71" i="1"/>
  <c r="O31" i="1" s="1"/>
  <c r="BI69" i="1"/>
  <c r="O29" i="1" s="1"/>
  <c r="N32" i="1"/>
  <c r="BD71" i="1"/>
  <c r="N31" i="1" s="1"/>
  <c r="BD70" i="1"/>
  <c r="N30" i="1" s="1"/>
  <c r="BD69" i="1"/>
  <c r="N29" i="1" s="1"/>
  <c r="BD68" i="1"/>
  <c r="N28" i="1" s="1"/>
  <c r="M32" i="1"/>
  <c r="AY71" i="1"/>
  <c r="M31" i="1" s="1"/>
  <c r="AY70" i="1"/>
  <c r="M30" i="1" s="1"/>
  <c r="AY69" i="1"/>
  <c r="M29" i="1" s="1"/>
  <c r="AY68" i="1"/>
  <c r="M28" i="1" s="1"/>
  <c r="AT70" i="1"/>
  <c r="L30" i="1" s="1"/>
  <c r="M95" i="1" l="1"/>
  <c r="N81" i="1" l="1"/>
  <c r="P68" i="1" l="1"/>
  <c r="P69" i="1"/>
  <c r="P70" i="1"/>
  <c r="P71" i="1"/>
  <c r="Z67" i="1"/>
  <c r="Z68" i="1"/>
  <c r="Z70" i="1"/>
  <c r="Z71" i="1"/>
  <c r="U68" i="1"/>
  <c r="U70" i="1"/>
  <c r="U71" i="1"/>
  <c r="P67" i="1"/>
  <c r="K67" i="1"/>
  <c r="K69" i="1"/>
  <c r="K70" i="1"/>
  <c r="K71" i="1"/>
  <c r="F67" i="1"/>
  <c r="F68" i="1"/>
  <c r="F69" i="1"/>
  <c r="F70" i="1"/>
  <c r="F71" i="1"/>
  <c r="H27" i="1" l="1"/>
  <c r="H28" i="1"/>
  <c r="H30" i="1"/>
  <c r="H31" i="1"/>
  <c r="H32" i="1"/>
  <c r="AC103" i="1"/>
  <c r="AD103" i="1"/>
  <c r="AE103" i="1" l="1"/>
  <c r="T67" i="1" s="1"/>
  <c r="U67" i="1" s="1"/>
  <c r="CP102" i="1"/>
  <c r="CO102" i="1"/>
  <c r="CP101" i="1"/>
  <c r="CO101" i="1"/>
  <c r="CP100" i="1"/>
  <c r="CO100" i="1"/>
  <c r="CP99" i="1"/>
  <c r="CO99" i="1"/>
  <c r="CP98" i="1"/>
  <c r="CO98" i="1"/>
  <c r="CP97" i="1"/>
  <c r="CO97" i="1"/>
  <c r="CP96" i="1"/>
  <c r="CO96" i="1"/>
  <c r="CP95" i="1"/>
  <c r="CO95" i="1"/>
  <c r="CP94" i="1"/>
  <c r="CO94" i="1"/>
  <c r="CP93" i="1"/>
  <c r="CO93" i="1"/>
  <c r="CP92" i="1"/>
  <c r="CO92" i="1"/>
  <c r="CP91" i="1"/>
  <c r="CO91" i="1"/>
  <c r="CP90" i="1"/>
  <c r="CO90" i="1"/>
  <c r="CP89" i="1"/>
  <c r="CO89" i="1"/>
  <c r="CP88" i="1"/>
  <c r="CO88" i="1"/>
  <c r="CP87" i="1"/>
  <c r="CO87" i="1"/>
  <c r="CP86" i="1"/>
  <c r="CO86" i="1"/>
  <c r="CP85" i="1"/>
  <c r="CO85" i="1"/>
  <c r="CP84" i="1"/>
  <c r="CO84" i="1"/>
  <c r="CP83" i="1"/>
  <c r="CO83" i="1"/>
  <c r="CP82" i="1"/>
  <c r="CO82" i="1"/>
  <c r="CP81" i="1"/>
  <c r="CO81" i="1"/>
  <c r="CO80" i="1"/>
  <c r="CH102" i="1"/>
  <c r="CG102" i="1"/>
  <c r="CH101" i="1"/>
  <c r="CG101" i="1"/>
  <c r="CH100" i="1"/>
  <c r="CG100" i="1"/>
  <c r="CH99" i="1"/>
  <c r="CG99" i="1"/>
  <c r="CH98" i="1"/>
  <c r="CG98" i="1"/>
  <c r="CH97" i="1"/>
  <c r="CG97" i="1"/>
  <c r="CH96" i="1"/>
  <c r="CG96" i="1"/>
  <c r="CH95" i="1"/>
  <c r="CG95" i="1"/>
  <c r="CH94" i="1"/>
  <c r="CG94" i="1"/>
  <c r="CH93" i="1"/>
  <c r="CG93" i="1"/>
  <c r="CH92" i="1"/>
  <c r="CG92" i="1"/>
  <c r="CH91" i="1"/>
  <c r="CG91" i="1"/>
  <c r="CH90" i="1"/>
  <c r="CG90" i="1"/>
  <c r="CH89" i="1"/>
  <c r="CG89" i="1"/>
  <c r="CH88" i="1"/>
  <c r="CG88" i="1"/>
  <c r="CH87" i="1"/>
  <c r="CG87" i="1"/>
  <c r="CH86" i="1"/>
  <c r="CG86" i="1"/>
  <c r="CH85" i="1"/>
  <c r="CG85" i="1"/>
  <c r="CH84" i="1"/>
  <c r="CG84" i="1"/>
  <c r="CH83" i="1"/>
  <c r="CG83" i="1"/>
  <c r="CH82" i="1"/>
  <c r="CI82" i="1" s="1"/>
  <c r="CH81" i="1"/>
  <c r="CG81" i="1"/>
  <c r="CH80" i="1"/>
  <c r="CG80" i="1"/>
  <c r="BZ102" i="1"/>
  <c r="BY102" i="1"/>
  <c r="BZ101" i="1"/>
  <c r="BY101" i="1"/>
  <c r="BZ100" i="1"/>
  <c r="BY100" i="1"/>
  <c r="BZ99" i="1"/>
  <c r="BY99" i="1"/>
  <c r="BZ98" i="1"/>
  <c r="BY98" i="1"/>
  <c r="BZ97" i="1"/>
  <c r="BY97" i="1"/>
  <c r="BZ96" i="1"/>
  <c r="BY96" i="1"/>
  <c r="BZ95" i="1"/>
  <c r="BY95" i="1"/>
  <c r="BZ94" i="1"/>
  <c r="BY94" i="1"/>
  <c r="BZ93" i="1"/>
  <c r="BY93" i="1"/>
  <c r="BZ92" i="1"/>
  <c r="BY92" i="1"/>
  <c r="BZ91" i="1"/>
  <c r="BY91" i="1"/>
  <c r="BZ90" i="1"/>
  <c r="BY90" i="1"/>
  <c r="BZ89" i="1"/>
  <c r="BY89" i="1"/>
  <c r="BZ88" i="1"/>
  <c r="BY88" i="1"/>
  <c r="BZ87" i="1"/>
  <c r="BY87" i="1"/>
  <c r="BZ86" i="1"/>
  <c r="BY86" i="1"/>
  <c r="BZ85" i="1"/>
  <c r="BY85" i="1"/>
  <c r="BZ84" i="1"/>
  <c r="BY84" i="1"/>
  <c r="BZ83" i="1"/>
  <c r="BY83" i="1"/>
  <c r="BZ82" i="1"/>
  <c r="BY82" i="1"/>
  <c r="BZ81" i="1"/>
  <c r="BY81" i="1"/>
  <c r="BZ80" i="1"/>
  <c r="BY80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S86" i="1" l="1"/>
  <c r="BS90" i="1"/>
  <c r="BS94" i="1"/>
  <c r="BS98" i="1"/>
  <c r="BS91" i="1"/>
  <c r="BS95" i="1"/>
  <c r="BS99" i="1"/>
  <c r="BS93" i="1"/>
  <c r="BS97" i="1"/>
  <c r="BS101" i="1"/>
  <c r="AT65" i="1" s="1"/>
  <c r="BS84" i="1"/>
  <c r="BS88" i="1"/>
  <c r="BS92" i="1"/>
  <c r="BS96" i="1"/>
  <c r="BS100" i="1"/>
  <c r="BS85" i="1"/>
  <c r="BS89" i="1"/>
  <c r="CI80" i="1"/>
  <c r="CI83" i="1"/>
  <c r="CI84" i="1"/>
  <c r="BD48" i="1" s="1"/>
  <c r="N8" i="1" s="1"/>
  <c r="CI85" i="1"/>
  <c r="BD49" i="1" s="1"/>
  <c r="N9" i="1" s="1"/>
  <c r="CI86" i="1"/>
  <c r="BD50" i="1" s="1"/>
  <c r="N10" i="1" s="1"/>
  <c r="CA80" i="1"/>
  <c r="CA81" i="1"/>
  <c r="AY45" i="1" s="1"/>
  <c r="M5" i="1" s="1"/>
  <c r="CA82" i="1"/>
  <c r="CA83" i="1"/>
  <c r="AY47" i="1" s="1"/>
  <c r="M7" i="1" s="1"/>
  <c r="CA84" i="1"/>
  <c r="CA85" i="1"/>
  <c r="CA86" i="1"/>
  <c r="AY50" i="1" s="1"/>
  <c r="M10" i="1" s="1"/>
  <c r="CA88" i="1"/>
  <c r="AY52" i="1" s="1"/>
  <c r="M12" i="1" s="1"/>
  <c r="CA90" i="1"/>
  <c r="AY54" i="1" s="1"/>
  <c r="M14" i="1" s="1"/>
  <c r="CA91" i="1"/>
  <c r="AY55" i="1" s="1"/>
  <c r="M15" i="1" s="1"/>
  <c r="CA93" i="1"/>
  <c r="AY57" i="1" s="1"/>
  <c r="M17" i="1" s="1"/>
  <c r="CA94" i="1"/>
  <c r="AY58" i="1" s="1"/>
  <c r="M18" i="1" s="1"/>
  <c r="CA95" i="1"/>
  <c r="CA96" i="1"/>
  <c r="AY60" i="1" s="1"/>
  <c r="M20" i="1" s="1"/>
  <c r="CI81" i="1"/>
  <c r="CA87" i="1"/>
  <c r="AY51" i="1" s="1"/>
  <c r="M11" i="1" s="1"/>
  <c r="BS83" i="1"/>
  <c r="BS87" i="1"/>
  <c r="BS81" i="1"/>
  <c r="BS80" i="1"/>
  <c r="AY59" i="1"/>
  <c r="M19" i="1" s="1"/>
  <c r="AY49" i="1"/>
  <c r="M9" i="1" s="1"/>
  <c r="AY48" i="1"/>
  <c r="M8" i="1" s="1"/>
  <c r="CI87" i="1"/>
  <c r="CI88" i="1"/>
  <c r="CA102" i="1"/>
  <c r="AY66" i="1" s="1"/>
  <c r="CA101" i="1"/>
  <c r="AY65" i="1" s="1"/>
  <c r="CA100" i="1"/>
  <c r="CA99" i="1"/>
  <c r="CA98" i="1"/>
  <c r="CA97" i="1"/>
  <c r="CA92" i="1"/>
  <c r="CA89" i="1"/>
  <c r="BS102" i="1"/>
  <c r="AT66" i="1" s="1"/>
  <c r="BS82" i="1"/>
  <c r="BD46" i="1"/>
  <c r="AT67" i="1"/>
  <c r="L27" i="1" s="1"/>
  <c r="AY67" i="1"/>
  <c r="M27" i="1" s="1"/>
  <c r="BD47" i="1"/>
  <c r="N7" i="1" s="1"/>
  <c r="U69" i="1"/>
  <c r="G29" i="1" s="1"/>
  <c r="Z69" i="1"/>
  <c r="H29" i="1" s="1"/>
  <c r="CI89" i="1"/>
  <c r="CI90" i="1"/>
  <c r="CI91" i="1"/>
  <c r="CI92" i="1"/>
  <c r="CI93" i="1"/>
  <c r="CI94" i="1"/>
  <c r="CI95" i="1"/>
  <c r="CI96" i="1"/>
  <c r="CI97" i="1"/>
  <c r="CI98" i="1"/>
  <c r="CI99" i="1"/>
  <c r="CI100" i="1"/>
  <c r="CI101" i="1"/>
  <c r="BD65" i="1" s="1"/>
  <c r="CI102" i="1"/>
  <c r="BD66" i="1" s="1"/>
  <c r="CQ80" i="1"/>
  <c r="CQ81" i="1"/>
  <c r="BI45" i="1" s="1"/>
  <c r="O5" i="1" s="1"/>
  <c r="CQ82" i="1"/>
  <c r="CQ83" i="1"/>
  <c r="CQ84" i="1"/>
  <c r="BI48" i="1" s="1"/>
  <c r="O8" i="1" s="1"/>
  <c r="CQ85" i="1"/>
  <c r="BI49" i="1" s="1"/>
  <c r="O9" i="1" s="1"/>
  <c r="CQ86" i="1"/>
  <c r="BI50" i="1" s="1"/>
  <c r="O10" i="1" s="1"/>
  <c r="CQ87" i="1"/>
  <c r="CQ88" i="1"/>
  <c r="CQ89" i="1"/>
  <c r="CQ90" i="1"/>
  <c r="CQ91" i="1"/>
  <c r="CQ92" i="1"/>
  <c r="CQ93" i="1"/>
  <c r="CQ94" i="1"/>
  <c r="CQ95" i="1"/>
  <c r="CQ96" i="1"/>
  <c r="CQ97" i="1"/>
  <c r="BI61" i="1" s="1"/>
  <c r="O21" i="1" s="1"/>
  <c r="CQ98" i="1"/>
  <c r="CQ99" i="1"/>
  <c r="CQ100" i="1"/>
  <c r="CQ101" i="1"/>
  <c r="CQ102" i="1"/>
  <c r="BI66" i="1" s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B102" i="1"/>
  <c r="BA102" i="1"/>
  <c r="BB101" i="1"/>
  <c r="BA101" i="1"/>
  <c r="BB100" i="1"/>
  <c r="BA100" i="1"/>
  <c r="BB99" i="1"/>
  <c r="BA99" i="1"/>
  <c r="BB98" i="1"/>
  <c r="BA98" i="1"/>
  <c r="BB97" i="1"/>
  <c r="BA97" i="1"/>
  <c r="BB96" i="1"/>
  <c r="BA96" i="1"/>
  <c r="BB95" i="1"/>
  <c r="BA95" i="1"/>
  <c r="BB94" i="1"/>
  <c r="BA94" i="1"/>
  <c r="BB93" i="1"/>
  <c r="BA93" i="1"/>
  <c r="BB92" i="1"/>
  <c r="BA92" i="1"/>
  <c r="BB91" i="1"/>
  <c r="BA91" i="1"/>
  <c r="BB90" i="1"/>
  <c r="BA90" i="1"/>
  <c r="BB89" i="1"/>
  <c r="BA89" i="1"/>
  <c r="BB88" i="1"/>
  <c r="BA88" i="1"/>
  <c r="BB87" i="1"/>
  <c r="BA87" i="1"/>
  <c r="BB86" i="1"/>
  <c r="BA86" i="1"/>
  <c r="BB85" i="1"/>
  <c r="BA85" i="1"/>
  <c r="BB84" i="1"/>
  <c r="BA84" i="1"/>
  <c r="BB83" i="1"/>
  <c r="BA83" i="1"/>
  <c r="BB82" i="1"/>
  <c r="BA82" i="1"/>
  <c r="BB81" i="1"/>
  <c r="BA81" i="1"/>
  <c r="BB80" i="1"/>
  <c r="BA80" i="1"/>
  <c r="AT102" i="1"/>
  <c r="AS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L102" i="1"/>
  <c r="AK102" i="1"/>
  <c r="AL101" i="1"/>
  <c r="AK101" i="1"/>
  <c r="AL100" i="1"/>
  <c r="AK100" i="1"/>
  <c r="AL99" i="1"/>
  <c r="AK99" i="1"/>
  <c r="AL98" i="1"/>
  <c r="AK98" i="1"/>
  <c r="AL97" i="1"/>
  <c r="AK97" i="1"/>
  <c r="AL96" i="1"/>
  <c r="AK96" i="1"/>
  <c r="AL95" i="1"/>
  <c r="AK95" i="1"/>
  <c r="AL94" i="1"/>
  <c r="AK94" i="1"/>
  <c r="AL93" i="1"/>
  <c r="AK93" i="1"/>
  <c r="AL92" i="1"/>
  <c r="AK92" i="1"/>
  <c r="AL91" i="1"/>
  <c r="AK91" i="1"/>
  <c r="AL90" i="1"/>
  <c r="AK90" i="1"/>
  <c r="AL89" i="1"/>
  <c r="AK89" i="1"/>
  <c r="AL88" i="1"/>
  <c r="AK88" i="1"/>
  <c r="AL87" i="1"/>
  <c r="AK87" i="1"/>
  <c r="AL86" i="1"/>
  <c r="AK86" i="1"/>
  <c r="AL85" i="1"/>
  <c r="AK85" i="1"/>
  <c r="AL84" i="1"/>
  <c r="AK84" i="1"/>
  <c r="AL83" i="1"/>
  <c r="AK83" i="1"/>
  <c r="AL82" i="1"/>
  <c r="AK82" i="1"/>
  <c r="AL81" i="1"/>
  <c r="AK81" i="1"/>
  <c r="AL80" i="1"/>
  <c r="AK80" i="1"/>
  <c r="K32" i="1"/>
  <c r="AO71" i="1"/>
  <c r="K31" i="1" s="1"/>
  <c r="AO70" i="1"/>
  <c r="K30" i="1" s="1"/>
  <c r="AO69" i="1"/>
  <c r="K29" i="1" s="1"/>
  <c r="J32" i="1"/>
  <c r="AJ71" i="1"/>
  <c r="J31" i="1" s="1"/>
  <c r="AJ70" i="1"/>
  <c r="J30" i="1" s="1"/>
  <c r="J29" i="1"/>
  <c r="I32" i="1"/>
  <c r="AE71" i="1"/>
  <c r="I31" i="1" s="1"/>
  <c r="AE70" i="1"/>
  <c r="I30" i="1" s="1"/>
  <c r="AE69" i="1"/>
  <c r="I29" i="1" s="1"/>
  <c r="AE68" i="1"/>
  <c r="I28" i="1" s="1"/>
  <c r="AC102" i="1"/>
  <c r="U102" i="1"/>
  <c r="M102" i="1"/>
  <c r="E102" i="1"/>
  <c r="AD81" i="1"/>
  <c r="AD80" i="1"/>
  <c r="AD102" i="1"/>
  <c r="AE102" i="1" s="1"/>
  <c r="AD101" i="1"/>
  <c r="AC101" i="1"/>
  <c r="AD100" i="1"/>
  <c r="AC100" i="1"/>
  <c r="AD99" i="1"/>
  <c r="AC99" i="1"/>
  <c r="AD98" i="1"/>
  <c r="AC98" i="1"/>
  <c r="AD97" i="1"/>
  <c r="AC97" i="1"/>
  <c r="AD96" i="1"/>
  <c r="AC96" i="1"/>
  <c r="AD95" i="1"/>
  <c r="AC95" i="1"/>
  <c r="AD94" i="1"/>
  <c r="AC94" i="1"/>
  <c r="AD93" i="1"/>
  <c r="AC93" i="1"/>
  <c r="AD92" i="1"/>
  <c r="AC92" i="1"/>
  <c r="AD91" i="1"/>
  <c r="AC91" i="1"/>
  <c r="AD90" i="1"/>
  <c r="AC90" i="1"/>
  <c r="AD89" i="1"/>
  <c r="AC89" i="1"/>
  <c r="AD88" i="1"/>
  <c r="AC88" i="1"/>
  <c r="AD87" i="1"/>
  <c r="AC87" i="1"/>
  <c r="AD86" i="1"/>
  <c r="AC86" i="1"/>
  <c r="AD85" i="1"/>
  <c r="AC85" i="1"/>
  <c r="AD84" i="1"/>
  <c r="AC84" i="1"/>
  <c r="AD83" i="1"/>
  <c r="AC83" i="1"/>
  <c r="AD82" i="1"/>
  <c r="AC82" i="1"/>
  <c r="AC81" i="1"/>
  <c r="AC80" i="1"/>
  <c r="G32" i="1"/>
  <c r="G31" i="1"/>
  <c r="G30" i="1"/>
  <c r="G28" i="1"/>
  <c r="G27" i="1"/>
  <c r="F32" i="1"/>
  <c r="F31" i="1"/>
  <c r="F30" i="1"/>
  <c r="F29" i="1"/>
  <c r="F28" i="1"/>
  <c r="F27" i="1"/>
  <c r="V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U80" i="1"/>
  <c r="W80" i="1" s="1"/>
  <c r="O44" i="1" s="1"/>
  <c r="T66" i="1" l="1"/>
  <c r="U66" i="1" s="1"/>
  <c r="G26" i="1" s="1"/>
  <c r="W102" i="1"/>
  <c r="BC74" i="1"/>
  <c r="N6" i="1"/>
  <c r="AX74" i="1"/>
  <c r="AS74" i="1"/>
  <c r="BI65" i="1"/>
  <c r="O25" i="1" s="1"/>
  <c r="BD45" i="1"/>
  <c r="N5" i="1" s="1"/>
  <c r="N26" i="1"/>
  <c r="O26" i="1"/>
  <c r="BI64" i="1"/>
  <c r="O24" i="1" s="1"/>
  <c r="BI63" i="1"/>
  <c r="O23" i="1" s="1"/>
  <c r="BI62" i="1"/>
  <c r="O22" i="1" s="1"/>
  <c r="BD60" i="1"/>
  <c r="N20" i="1" s="1"/>
  <c r="BI60" i="1"/>
  <c r="O20" i="1" s="1"/>
  <c r="BD59" i="1"/>
  <c r="N19" i="1" s="1"/>
  <c r="BI59" i="1"/>
  <c r="O19" i="1" s="1"/>
  <c r="BD58" i="1"/>
  <c r="N18" i="1" s="1"/>
  <c r="BI58" i="1"/>
  <c r="O18" i="1" s="1"/>
  <c r="BD57" i="1"/>
  <c r="N17" i="1" s="1"/>
  <c r="BI57" i="1"/>
  <c r="O17" i="1" s="1"/>
  <c r="BI56" i="1"/>
  <c r="O16" i="1" s="1"/>
  <c r="BD55" i="1"/>
  <c r="N15" i="1" s="1"/>
  <c r="BI55" i="1"/>
  <c r="O15" i="1" s="1"/>
  <c r="BD54" i="1"/>
  <c r="N14" i="1" s="1"/>
  <c r="BI54" i="1"/>
  <c r="O14" i="1" s="1"/>
  <c r="BI53" i="1"/>
  <c r="O13" i="1" s="1"/>
  <c r="BD51" i="1"/>
  <c r="N11" i="1" s="1"/>
  <c r="BI51" i="1"/>
  <c r="O11" i="1" s="1"/>
  <c r="BD52" i="1"/>
  <c r="N12" i="1" s="1"/>
  <c r="BI52" i="1"/>
  <c r="O12" i="1" s="1"/>
  <c r="M25" i="1"/>
  <c r="N25" i="1"/>
  <c r="AY64" i="1"/>
  <c r="M24" i="1" s="1"/>
  <c r="BD64" i="1"/>
  <c r="N24" i="1" s="1"/>
  <c r="CA104" i="1"/>
  <c r="AY63" i="1"/>
  <c r="M23" i="1" s="1"/>
  <c r="BD63" i="1"/>
  <c r="N23" i="1" s="1"/>
  <c r="AY62" i="1"/>
  <c r="M22" i="1" s="1"/>
  <c r="BD62" i="1"/>
  <c r="N22" i="1" s="1"/>
  <c r="AY61" i="1"/>
  <c r="M21" i="1" s="1"/>
  <c r="BD61" i="1"/>
  <c r="N21" i="1" s="1"/>
  <c r="AY56" i="1"/>
  <c r="M16" i="1" s="1"/>
  <c r="BD56" i="1"/>
  <c r="N16" i="1" s="1"/>
  <c r="AY53" i="1"/>
  <c r="M13" i="1" s="1"/>
  <c r="BD53" i="1"/>
  <c r="N13" i="1" s="1"/>
  <c r="AY46" i="1"/>
  <c r="BD44" i="1"/>
  <c r="N4" i="1" s="1"/>
  <c r="M26" i="1"/>
  <c r="L26" i="1"/>
  <c r="P44" i="1"/>
  <c r="CI104" i="1"/>
  <c r="CQ104" i="1"/>
  <c r="BS104" i="1"/>
  <c r="BI46" i="1"/>
  <c r="O6" i="1" s="1"/>
  <c r="BI67" i="1"/>
  <c r="O27" i="1" s="1"/>
  <c r="BD67" i="1"/>
  <c r="N27" i="1" s="1"/>
  <c r="BI47" i="1"/>
  <c r="O7" i="1" s="1"/>
  <c r="AY44" i="1"/>
  <c r="AU102" i="1"/>
  <c r="AU101" i="1"/>
  <c r="AU91" i="1"/>
  <c r="AD55" i="1" s="1"/>
  <c r="AU98" i="1"/>
  <c r="AD62" i="1" s="1"/>
  <c r="AU95" i="1"/>
  <c r="AD59" i="1" s="1"/>
  <c r="AU94" i="1"/>
  <c r="AD58" i="1" s="1"/>
  <c r="AU93" i="1"/>
  <c r="AD57" i="1" s="1"/>
  <c r="AU90" i="1"/>
  <c r="AD54" i="1" s="1"/>
  <c r="AU89" i="1"/>
  <c r="AD53" i="1" s="1"/>
  <c r="AU88" i="1"/>
  <c r="AD52" i="1" s="1"/>
  <c r="AU87" i="1"/>
  <c r="AD51" i="1" s="1"/>
  <c r="AU85" i="1"/>
  <c r="AD49" i="1" s="1"/>
  <c r="AU84" i="1"/>
  <c r="AD48" i="1" s="1"/>
  <c r="AU81" i="1"/>
  <c r="AD45" i="1" s="1"/>
  <c r="AU83" i="1"/>
  <c r="AD47" i="1" s="1"/>
  <c r="AU82" i="1"/>
  <c r="AD46" i="1" s="1"/>
  <c r="AE99" i="1"/>
  <c r="AE100" i="1"/>
  <c r="AE101" i="1"/>
  <c r="AE98" i="1"/>
  <c r="AE96" i="1"/>
  <c r="AE95" i="1"/>
  <c r="AE93" i="1"/>
  <c r="AE92" i="1"/>
  <c r="AE91" i="1"/>
  <c r="AE90" i="1"/>
  <c r="AE89" i="1"/>
  <c r="AE88" i="1"/>
  <c r="AE84" i="1"/>
  <c r="AE83" i="1"/>
  <c r="AE81" i="1"/>
  <c r="AE86" i="1"/>
  <c r="AU99" i="1"/>
  <c r="AD63" i="1" s="1"/>
  <c r="AU92" i="1"/>
  <c r="AD56" i="1" s="1"/>
  <c r="AU97" i="1"/>
  <c r="AD61" i="1" s="1"/>
  <c r="BC80" i="1"/>
  <c r="AI44" i="1" s="1"/>
  <c r="BC81" i="1"/>
  <c r="AI45" i="1" s="1"/>
  <c r="BC82" i="1"/>
  <c r="AI46" i="1" s="1"/>
  <c r="BC83" i="1"/>
  <c r="AI47" i="1" s="1"/>
  <c r="BC84" i="1"/>
  <c r="AI48" i="1" s="1"/>
  <c r="BC85" i="1"/>
  <c r="AI49" i="1" s="1"/>
  <c r="BC86" i="1"/>
  <c r="AI50" i="1" s="1"/>
  <c r="BC87" i="1"/>
  <c r="AI51" i="1" s="1"/>
  <c r="BC88" i="1"/>
  <c r="AI52" i="1" s="1"/>
  <c r="BC89" i="1"/>
  <c r="AI53" i="1" s="1"/>
  <c r="BC90" i="1"/>
  <c r="AI54" i="1" s="1"/>
  <c r="BC91" i="1"/>
  <c r="AI55" i="1" s="1"/>
  <c r="BC92" i="1"/>
  <c r="AI56" i="1" s="1"/>
  <c r="BC93" i="1"/>
  <c r="AI57" i="1" s="1"/>
  <c r="BC94" i="1"/>
  <c r="AI58" i="1" s="1"/>
  <c r="BC95" i="1"/>
  <c r="AI59" i="1" s="1"/>
  <c r="BC96" i="1"/>
  <c r="AI60" i="1" s="1"/>
  <c r="BC97" i="1"/>
  <c r="AI61" i="1" s="1"/>
  <c r="BC98" i="1"/>
  <c r="AI62" i="1" s="1"/>
  <c r="BC99" i="1"/>
  <c r="AI63" i="1" s="1"/>
  <c r="BC100" i="1"/>
  <c r="AI64" i="1" s="1"/>
  <c r="BC101" i="1"/>
  <c r="BC102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81" i="1"/>
  <c r="AM80" i="1"/>
  <c r="Y44" i="1" s="1"/>
  <c r="BK80" i="1"/>
  <c r="AN44" i="1" s="1"/>
  <c r="BK81" i="1"/>
  <c r="BK82" i="1"/>
  <c r="AN46" i="1" s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AT64" i="1" s="1"/>
  <c r="L24" i="1" s="1"/>
  <c r="BK101" i="1"/>
  <c r="BK102" i="1"/>
  <c r="AO66" i="1" s="1"/>
  <c r="AU80" i="1"/>
  <c r="AD44" i="1" s="1"/>
  <c r="AU86" i="1"/>
  <c r="AD50" i="1" s="1"/>
  <c r="AU96" i="1"/>
  <c r="AD60" i="1" s="1"/>
  <c r="AU100" i="1"/>
  <c r="AD64" i="1" s="1"/>
  <c r="AE80" i="1"/>
  <c r="AE97" i="1"/>
  <c r="AE94" i="1"/>
  <c r="AE87" i="1"/>
  <c r="AE85" i="1"/>
  <c r="AE82" i="1"/>
  <c r="T46" i="1" s="1"/>
  <c r="W82" i="1"/>
  <c r="O46" i="1" s="1"/>
  <c r="W83" i="1"/>
  <c r="O47" i="1" s="1"/>
  <c r="W84" i="1"/>
  <c r="W86" i="1"/>
  <c r="W92" i="1"/>
  <c r="W93" i="1"/>
  <c r="O57" i="1" s="1"/>
  <c r="W95" i="1"/>
  <c r="W96" i="1"/>
  <c r="W100" i="1"/>
  <c r="W101" i="1"/>
  <c r="W97" i="1"/>
  <c r="O61" i="1" s="1"/>
  <c r="W94" i="1"/>
  <c r="W98" i="1"/>
  <c r="W99" i="1"/>
  <c r="O63" i="1" s="1"/>
  <c r="W91" i="1"/>
  <c r="W90" i="1"/>
  <c r="W89" i="1"/>
  <c r="W87" i="1"/>
  <c r="O51" i="1" s="1"/>
  <c r="W88" i="1"/>
  <c r="W85" i="1"/>
  <c r="W81" i="1"/>
  <c r="F80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E32" i="1"/>
  <c r="E31" i="1"/>
  <c r="E30" i="1"/>
  <c r="E29" i="1"/>
  <c r="E27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O102" i="1" s="1"/>
  <c r="J66" i="1" s="1"/>
  <c r="M101" i="1"/>
  <c r="M100" i="1"/>
  <c r="M99" i="1"/>
  <c r="M98" i="1"/>
  <c r="M97" i="1"/>
  <c r="M96" i="1"/>
  <c r="M94" i="1"/>
  <c r="M93" i="1"/>
  <c r="M92" i="1"/>
  <c r="M91" i="1"/>
  <c r="M90" i="1"/>
  <c r="O90" i="1" s="1"/>
  <c r="J54" i="1" s="1"/>
  <c r="M89" i="1"/>
  <c r="M88" i="1"/>
  <c r="M87" i="1"/>
  <c r="M86" i="1"/>
  <c r="M85" i="1"/>
  <c r="M84" i="1"/>
  <c r="M83" i="1"/>
  <c r="M82" i="1"/>
  <c r="M81" i="1"/>
  <c r="M80" i="1"/>
  <c r="O80" i="1" s="1"/>
  <c r="J44" i="1" s="1"/>
  <c r="Y62" i="1" l="1"/>
  <c r="Z62" i="1" s="1"/>
  <c r="H22" i="1" s="1"/>
  <c r="AT48" i="1"/>
  <c r="L8" i="1" s="1"/>
  <c r="AN48" i="1"/>
  <c r="Y57" i="1"/>
  <c r="Z57" i="1" s="1"/>
  <c r="H17" i="1" s="1"/>
  <c r="AT62" i="1"/>
  <c r="L22" i="1" s="1"/>
  <c r="AN62" i="1"/>
  <c r="AO62" i="1" s="1"/>
  <c r="K22" i="1" s="1"/>
  <c r="AT54" i="1"/>
  <c r="L14" i="1" s="1"/>
  <c r="AN54" i="1"/>
  <c r="Y63" i="1"/>
  <c r="Z63" i="1" s="1"/>
  <c r="H23" i="1" s="1"/>
  <c r="Y55" i="1"/>
  <c r="Z55" i="1" s="1"/>
  <c r="H15" i="1" s="1"/>
  <c r="Y47" i="1"/>
  <c r="Z47" i="1" s="1"/>
  <c r="H7" i="1" s="1"/>
  <c r="AT53" i="1"/>
  <c r="L13" i="1" s="1"/>
  <c r="AN53" i="1"/>
  <c r="Y54" i="1"/>
  <c r="Z54" i="1" s="1"/>
  <c r="H14" i="1" s="1"/>
  <c r="AT60" i="1"/>
  <c r="L20" i="1" s="1"/>
  <c r="AN60" i="1"/>
  <c r="AO60" i="1" s="1"/>
  <c r="K20" i="1" s="1"/>
  <c r="Y53" i="1"/>
  <c r="Z53" i="1" s="1"/>
  <c r="H13" i="1" s="1"/>
  <c r="AE65" i="1"/>
  <c r="AD65" i="1"/>
  <c r="O84" i="1"/>
  <c r="J48" i="1" s="1"/>
  <c r="AT59" i="1"/>
  <c r="L19" i="1" s="1"/>
  <c r="AN59" i="1"/>
  <c r="AT51" i="1"/>
  <c r="L11" i="1" s="1"/>
  <c r="AN51" i="1"/>
  <c r="AO51" i="1" s="1"/>
  <c r="K11" i="1" s="1"/>
  <c r="Z60" i="1"/>
  <c r="H20" i="1" s="1"/>
  <c r="Y60" i="1"/>
  <c r="Y52" i="1"/>
  <c r="Z52" i="1" s="1"/>
  <c r="H12" i="1" s="1"/>
  <c r="AD66" i="1"/>
  <c r="AE66" i="1" s="1"/>
  <c r="I26" i="1" s="1"/>
  <c r="AT45" i="1"/>
  <c r="L5" i="1" s="1"/>
  <c r="AN45" i="1"/>
  <c r="AT52" i="1"/>
  <c r="L12" i="1" s="1"/>
  <c r="AN52" i="1"/>
  <c r="Y61" i="1"/>
  <c r="Z61" i="1" s="1"/>
  <c r="H21" i="1" s="1"/>
  <c r="AT58" i="1"/>
  <c r="L18" i="1" s="1"/>
  <c r="AN58" i="1"/>
  <c r="AT50" i="1"/>
  <c r="L10" i="1" s="1"/>
  <c r="AN50" i="1"/>
  <c r="AO50" i="1" s="1"/>
  <c r="K10" i="1" s="1"/>
  <c r="Z45" i="1"/>
  <c r="Y45" i="1"/>
  <c r="Y59" i="1"/>
  <c r="Z59" i="1" s="1"/>
  <c r="H19" i="1" s="1"/>
  <c r="Y51" i="1"/>
  <c r="Z51" i="1" s="1"/>
  <c r="H11" i="1" s="1"/>
  <c r="Y46" i="1"/>
  <c r="Y74" i="1" s="1"/>
  <c r="AT57" i="1"/>
  <c r="L17" i="1" s="1"/>
  <c r="AN57" i="1"/>
  <c r="AT49" i="1"/>
  <c r="L9" i="1" s="1"/>
  <c r="AN49" i="1"/>
  <c r="Y66" i="1"/>
  <c r="Z66" i="1" s="1"/>
  <c r="H26" i="1" s="1"/>
  <c r="Y58" i="1"/>
  <c r="Z58" i="1" s="1"/>
  <c r="H18" i="1" s="1"/>
  <c r="Z50" i="1"/>
  <c r="Y50" i="1"/>
  <c r="AT61" i="1"/>
  <c r="L21" i="1" s="1"/>
  <c r="AN61" i="1"/>
  <c r="AT56" i="1"/>
  <c r="L16" i="1" s="1"/>
  <c r="AN56" i="1"/>
  <c r="Y65" i="1"/>
  <c r="Z65" i="1" s="1"/>
  <c r="H25" i="1" s="1"/>
  <c r="Z49" i="1"/>
  <c r="H9" i="1" s="1"/>
  <c r="Y49" i="1"/>
  <c r="AT63" i="1"/>
  <c r="L23" i="1" s="1"/>
  <c r="AN63" i="1"/>
  <c r="AT55" i="1"/>
  <c r="L15" i="1" s="1"/>
  <c r="AN55" i="1"/>
  <c r="AT47" i="1"/>
  <c r="L7" i="1" s="1"/>
  <c r="AN47" i="1"/>
  <c r="AO47" i="1" s="1"/>
  <c r="K7" i="1" s="1"/>
  <c r="Z64" i="1"/>
  <c r="H24" i="1" s="1"/>
  <c r="Y64" i="1"/>
  <c r="Z56" i="1"/>
  <c r="Y56" i="1"/>
  <c r="Y48" i="1"/>
  <c r="Z48" i="1" s="1"/>
  <c r="H8" i="1" s="1"/>
  <c r="AI66" i="1"/>
  <c r="AJ66" i="1" s="1"/>
  <c r="J26" i="1" s="1"/>
  <c r="AJ65" i="1"/>
  <c r="J25" i="1" s="1"/>
  <c r="AI65" i="1"/>
  <c r="U65" i="1"/>
  <c r="G25" i="1" s="1"/>
  <c r="T65" i="1"/>
  <c r="T64" i="1"/>
  <c r="U64" i="1" s="1"/>
  <c r="G24" i="1" s="1"/>
  <c r="T63" i="1"/>
  <c r="U63" i="1" s="1"/>
  <c r="U59" i="1"/>
  <c r="G19" i="1" s="1"/>
  <c r="T59" i="1"/>
  <c r="U56" i="1"/>
  <c r="G16" i="1" s="1"/>
  <c r="T56" i="1"/>
  <c r="T55" i="1"/>
  <c r="U55" i="1" s="1"/>
  <c r="G15" i="1" s="1"/>
  <c r="T62" i="1"/>
  <c r="U62" i="1" s="1"/>
  <c r="G22" i="1" s="1"/>
  <c r="T61" i="1"/>
  <c r="U61" i="1" s="1"/>
  <c r="U60" i="1"/>
  <c r="G20" i="1" s="1"/>
  <c r="T60" i="1"/>
  <c r="T58" i="1"/>
  <c r="U58" i="1" s="1"/>
  <c r="G18" i="1" s="1"/>
  <c r="T57" i="1"/>
  <c r="U57" i="1" s="1"/>
  <c r="G17" i="1" s="1"/>
  <c r="T54" i="1"/>
  <c r="U54" i="1" s="1"/>
  <c r="G14" i="1" s="1"/>
  <c r="T47" i="1"/>
  <c r="U47" i="1" s="1"/>
  <c r="G7" i="1" s="1"/>
  <c r="T48" i="1"/>
  <c r="U48" i="1" s="1"/>
  <c r="G8" i="1" s="1"/>
  <c r="T53" i="1"/>
  <c r="U53" i="1" s="1"/>
  <c r="G13" i="1" s="1"/>
  <c r="T51" i="1"/>
  <c r="U51" i="1" s="1"/>
  <c r="G11" i="1" s="1"/>
  <c r="T52" i="1"/>
  <c r="U52" i="1" s="1"/>
  <c r="G12" i="1" s="1"/>
  <c r="T44" i="1"/>
  <c r="U44" i="1" s="1"/>
  <c r="G4" i="1" s="1"/>
  <c r="T45" i="1"/>
  <c r="U45" i="1" s="1"/>
  <c r="G5" i="1" s="1"/>
  <c r="T50" i="1"/>
  <c r="U50" i="1" s="1"/>
  <c r="G10" i="1" s="1"/>
  <c r="T49" i="1"/>
  <c r="U49" i="1" s="1"/>
  <c r="G9" i="1" s="1"/>
  <c r="O66" i="1"/>
  <c r="P66" i="1" s="1"/>
  <c r="O65" i="1"/>
  <c r="P65" i="1" s="1"/>
  <c r="O64" i="1"/>
  <c r="P64" i="1" s="1"/>
  <c r="O62" i="1"/>
  <c r="P62" i="1" s="1"/>
  <c r="O60" i="1"/>
  <c r="P60" i="1" s="1"/>
  <c r="O59" i="1"/>
  <c r="P59" i="1" s="1"/>
  <c r="O58" i="1"/>
  <c r="P58" i="1" s="1"/>
  <c r="O56" i="1"/>
  <c r="P56" i="1" s="1"/>
  <c r="O55" i="1"/>
  <c r="P55" i="1" s="1"/>
  <c r="O54" i="1"/>
  <c r="P54" i="1" s="1"/>
  <c r="O53" i="1"/>
  <c r="P53" i="1" s="1"/>
  <c r="O52" i="1"/>
  <c r="P52" i="1" s="1"/>
  <c r="O45" i="1"/>
  <c r="P45" i="1" s="1"/>
  <c r="O50" i="1"/>
  <c r="P50" i="1" s="1"/>
  <c r="O49" i="1"/>
  <c r="P49" i="1" s="1"/>
  <c r="O48" i="1"/>
  <c r="P48" i="1" s="1"/>
  <c r="K66" i="1"/>
  <c r="O86" i="1"/>
  <c r="J50" i="1" s="1"/>
  <c r="BI44" i="1"/>
  <c r="BI74" i="1" s="1"/>
  <c r="BH74" i="1"/>
  <c r="BD74" i="1"/>
  <c r="N34" i="1"/>
  <c r="N36" i="1" s="1"/>
  <c r="M6" i="1"/>
  <c r="AY74" i="1"/>
  <c r="AT44" i="1"/>
  <c r="Z44" i="1"/>
  <c r="U46" i="1"/>
  <c r="P51" i="1"/>
  <c r="P57" i="1"/>
  <c r="P47" i="1"/>
  <c r="O83" i="1"/>
  <c r="J47" i="1" s="1"/>
  <c r="L25" i="1"/>
  <c r="AO65" i="1"/>
  <c r="K25" i="1" s="1"/>
  <c r="O85" i="1"/>
  <c r="J49" i="1" s="1"/>
  <c r="AT46" i="1"/>
  <c r="L6" i="1" s="1"/>
  <c r="AM104" i="1"/>
  <c r="O93" i="1"/>
  <c r="J57" i="1" s="1"/>
  <c r="O89" i="1"/>
  <c r="J53" i="1" s="1"/>
  <c r="AU104" i="1"/>
  <c r="W104" i="1"/>
  <c r="F4" i="1"/>
  <c r="BK104" i="1"/>
  <c r="S10" i="1" s="1"/>
  <c r="AO54" i="1"/>
  <c r="K14" i="1" s="1"/>
  <c r="BC104" i="1"/>
  <c r="M4" i="1"/>
  <c r="AJ64" i="1"/>
  <c r="J24" i="1" s="1"/>
  <c r="AE64" i="1"/>
  <c r="I24" i="1" s="1"/>
  <c r="AJ50" i="1"/>
  <c r="J10" i="1" s="1"/>
  <c r="H5" i="1"/>
  <c r="I25" i="1"/>
  <c r="AE59" i="1"/>
  <c r="I19" i="1" s="1"/>
  <c r="AE57" i="1"/>
  <c r="I17" i="1" s="1"/>
  <c r="AE55" i="1"/>
  <c r="I15" i="1" s="1"/>
  <c r="AE53" i="1"/>
  <c r="I13" i="1" s="1"/>
  <c r="AE51" i="1"/>
  <c r="I11" i="1" s="1"/>
  <c r="AE49" i="1"/>
  <c r="I9" i="1" s="1"/>
  <c r="AE47" i="1"/>
  <c r="I7" i="1" s="1"/>
  <c r="AE62" i="1"/>
  <c r="I22" i="1" s="1"/>
  <c r="AE58" i="1"/>
  <c r="I18" i="1" s="1"/>
  <c r="AE56" i="1"/>
  <c r="I16" i="1" s="1"/>
  <c r="H16" i="1"/>
  <c r="AE54" i="1"/>
  <c r="I14" i="1" s="1"/>
  <c r="AE52" i="1"/>
  <c r="I12" i="1" s="1"/>
  <c r="H10" i="1"/>
  <c r="AE48" i="1"/>
  <c r="I8" i="1" s="1"/>
  <c r="AE46" i="1"/>
  <c r="I6" i="1" s="1"/>
  <c r="O81" i="1"/>
  <c r="J45" i="1" s="1"/>
  <c r="AE104" i="1"/>
  <c r="O91" i="1"/>
  <c r="J55" i="1" s="1"/>
  <c r="O82" i="1"/>
  <c r="J46" i="1" s="1"/>
  <c r="P63" i="1"/>
  <c r="P46" i="1"/>
  <c r="O100" i="1"/>
  <c r="J64" i="1" s="1"/>
  <c r="O99" i="1"/>
  <c r="J63" i="1" s="1"/>
  <c r="O98" i="1"/>
  <c r="J62" i="1" s="1"/>
  <c r="O97" i="1"/>
  <c r="J61" i="1" s="1"/>
  <c r="O96" i="1"/>
  <c r="J60" i="1" s="1"/>
  <c r="O95" i="1"/>
  <c r="J59" i="1" s="1"/>
  <c r="O94" i="1"/>
  <c r="J58" i="1" s="1"/>
  <c r="O92" i="1"/>
  <c r="J56" i="1" s="1"/>
  <c r="O87" i="1"/>
  <c r="J51" i="1" s="1"/>
  <c r="O88" i="1"/>
  <c r="J52" i="1" s="1"/>
  <c r="AO67" i="1"/>
  <c r="K27" i="1" s="1"/>
  <c r="AJ47" i="1"/>
  <c r="J7" i="1" s="1"/>
  <c r="AE63" i="1"/>
  <c r="I23" i="1" s="1"/>
  <c r="AE61" i="1"/>
  <c r="I21" i="1" s="1"/>
  <c r="AJ63" i="1"/>
  <c r="J23" i="1" s="1"/>
  <c r="AE60" i="1"/>
  <c r="I20" i="1" s="1"/>
  <c r="K26" i="1"/>
  <c r="AO64" i="1"/>
  <c r="K24" i="1" s="1"/>
  <c r="AO58" i="1"/>
  <c r="K18" i="1" s="1"/>
  <c r="AO56" i="1"/>
  <c r="K16" i="1" s="1"/>
  <c r="AO52" i="1"/>
  <c r="K12" i="1" s="1"/>
  <c r="AO48" i="1"/>
  <c r="K8" i="1" s="1"/>
  <c r="AO46" i="1"/>
  <c r="K6" i="1" s="1"/>
  <c r="AO61" i="1"/>
  <c r="K21" i="1" s="1"/>
  <c r="AO59" i="1"/>
  <c r="K19" i="1" s="1"/>
  <c r="AO57" i="1"/>
  <c r="K17" i="1" s="1"/>
  <c r="AO55" i="1"/>
  <c r="K15" i="1" s="1"/>
  <c r="AO53" i="1"/>
  <c r="K13" i="1" s="1"/>
  <c r="AO49" i="1"/>
  <c r="K9" i="1" s="1"/>
  <c r="AJ60" i="1"/>
  <c r="J20" i="1" s="1"/>
  <c r="AJ62" i="1"/>
  <c r="J22" i="1" s="1"/>
  <c r="AJ59" i="1"/>
  <c r="J19" i="1" s="1"/>
  <c r="AJ57" i="1"/>
  <c r="J17" i="1" s="1"/>
  <c r="AJ55" i="1"/>
  <c r="J15" i="1" s="1"/>
  <c r="AJ53" i="1"/>
  <c r="J13" i="1" s="1"/>
  <c r="AJ51" i="1"/>
  <c r="J11" i="1" s="1"/>
  <c r="AJ48" i="1"/>
  <c r="J8" i="1" s="1"/>
  <c r="AJ46" i="1"/>
  <c r="AO63" i="1"/>
  <c r="K23" i="1" s="1"/>
  <c r="AJ61" i="1"/>
  <c r="J21" i="1" s="1"/>
  <c r="AJ58" i="1"/>
  <c r="J18" i="1" s="1"/>
  <c r="AJ56" i="1"/>
  <c r="J16" i="1" s="1"/>
  <c r="AJ52" i="1"/>
  <c r="J12" i="1" s="1"/>
  <c r="AJ49" i="1"/>
  <c r="J9" i="1" s="1"/>
  <c r="AE50" i="1"/>
  <c r="I10" i="1" s="1"/>
  <c r="AE45" i="1"/>
  <c r="I5" i="1" s="1"/>
  <c r="O101" i="1"/>
  <c r="J65" i="1" s="1"/>
  <c r="Z46" i="1" l="1"/>
  <c r="H6" i="1" s="1"/>
  <c r="O4" i="1"/>
  <c r="O34" i="1" s="1"/>
  <c r="Z74" i="1"/>
  <c r="T74" i="1"/>
  <c r="U74" i="1"/>
  <c r="O74" i="1"/>
  <c r="K65" i="1"/>
  <c r="F5" i="1"/>
  <c r="M34" i="1"/>
  <c r="M36" i="1" s="1"/>
  <c r="AT74" i="1"/>
  <c r="L4" i="1"/>
  <c r="L34" i="1" s="1"/>
  <c r="L36" i="1" s="1"/>
  <c r="AN74" i="1"/>
  <c r="AI74" i="1"/>
  <c r="J6" i="1"/>
  <c r="AD74" i="1"/>
  <c r="G21" i="1"/>
  <c r="P61" i="1"/>
  <c r="P74" i="1" s="1"/>
  <c r="G23" i="1"/>
  <c r="AJ44" i="1"/>
  <c r="J4" i="1" s="1"/>
  <c r="AJ54" i="1"/>
  <c r="J14" i="1" s="1"/>
  <c r="O104" i="1"/>
  <c r="K68" i="1" s="1"/>
  <c r="E28" i="1" s="1"/>
  <c r="O36" i="1"/>
  <c r="F11" i="1"/>
  <c r="F17" i="1"/>
  <c r="F19" i="1"/>
  <c r="F22" i="1"/>
  <c r="F18" i="1"/>
  <c r="F20" i="1"/>
  <c r="F24" i="1"/>
  <c r="F9" i="1"/>
  <c r="F10" i="1"/>
  <c r="F13" i="1"/>
  <c r="F8" i="1"/>
  <c r="F7" i="1"/>
  <c r="F14" i="1"/>
  <c r="F16" i="1"/>
  <c r="F26" i="1"/>
  <c r="F12" i="1"/>
  <c r="F23" i="1"/>
  <c r="F15" i="1"/>
  <c r="F6" i="1"/>
  <c r="AO45" i="1"/>
  <c r="K5" i="1" s="1"/>
  <c r="AJ45" i="1"/>
  <c r="J5" i="1" s="1"/>
  <c r="AO68" i="1"/>
  <c r="K28" i="1" s="1"/>
  <c r="AJ68" i="1"/>
  <c r="J28" i="1" s="1"/>
  <c r="AJ67" i="1"/>
  <c r="J27" i="1" s="1"/>
  <c r="AE67" i="1"/>
  <c r="I27" i="1" s="1"/>
  <c r="AE44" i="1"/>
  <c r="H4" i="1"/>
  <c r="J74" i="1" l="1"/>
  <c r="F21" i="1"/>
  <c r="J34" i="1"/>
  <c r="J36" i="1" s="1"/>
  <c r="AJ74" i="1"/>
  <c r="I4" i="1"/>
  <c r="I34" i="1" s="1"/>
  <c r="I36" i="1" s="1"/>
  <c r="AE74" i="1"/>
  <c r="H34" i="1"/>
  <c r="H36" i="1" s="1"/>
  <c r="F25" i="1"/>
  <c r="G6" i="1"/>
  <c r="AO44" i="1"/>
  <c r="AO74" i="1" s="1"/>
  <c r="E98" i="1"/>
  <c r="G34" i="1" l="1"/>
  <c r="G36" i="1" s="1"/>
  <c r="F34" i="1"/>
  <c r="F36" i="1" s="1"/>
  <c r="K4" i="1"/>
  <c r="K34" i="1" s="1"/>
  <c r="D27" i="1"/>
  <c r="D28" i="1"/>
  <c r="D29" i="1"/>
  <c r="D30" i="1"/>
  <c r="D31" i="1"/>
  <c r="D32" i="1"/>
  <c r="G98" i="1"/>
  <c r="E62" i="1" s="1"/>
  <c r="G102" i="1"/>
  <c r="E101" i="1"/>
  <c r="G101" i="1" s="1"/>
  <c r="E100" i="1"/>
  <c r="G100" i="1" s="1"/>
  <c r="E64" i="1" s="1"/>
  <c r="E99" i="1"/>
  <c r="G99" i="1" s="1"/>
  <c r="E63" i="1" s="1"/>
  <c r="E97" i="1"/>
  <c r="G97" i="1" s="1"/>
  <c r="E61" i="1" s="1"/>
  <c r="E96" i="1"/>
  <c r="G96" i="1" s="1"/>
  <c r="E60" i="1" s="1"/>
  <c r="E95" i="1"/>
  <c r="G95" i="1" s="1"/>
  <c r="E59" i="1" s="1"/>
  <c r="E94" i="1"/>
  <c r="G94" i="1" s="1"/>
  <c r="E58" i="1" s="1"/>
  <c r="E93" i="1"/>
  <c r="G93" i="1" s="1"/>
  <c r="E57" i="1" s="1"/>
  <c r="E92" i="1"/>
  <c r="G92" i="1" s="1"/>
  <c r="E56" i="1" s="1"/>
  <c r="E91" i="1"/>
  <c r="G91" i="1" s="1"/>
  <c r="E55" i="1" s="1"/>
  <c r="E90" i="1"/>
  <c r="G90" i="1" s="1"/>
  <c r="E54" i="1" s="1"/>
  <c r="E89" i="1"/>
  <c r="G89" i="1" s="1"/>
  <c r="E53" i="1" s="1"/>
  <c r="E88" i="1"/>
  <c r="G88" i="1" s="1"/>
  <c r="E52" i="1" s="1"/>
  <c r="E87" i="1"/>
  <c r="G87" i="1" s="1"/>
  <c r="E51" i="1" s="1"/>
  <c r="E86" i="1"/>
  <c r="G86" i="1" s="1"/>
  <c r="E50" i="1" s="1"/>
  <c r="E85" i="1"/>
  <c r="G85" i="1" s="1"/>
  <c r="E49" i="1" s="1"/>
  <c r="E84" i="1"/>
  <c r="G84" i="1" s="1"/>
  <c r="E48" i="1" s="1"/>
  <c r="E83" i="1"/>
  <c r="G83" i="1" s="1"/>
  <c r="E47" i="1" s="1"/>
  <c r="E82" i="1"/>
  <c r="G82" i="1" s="1"/>
  <c r="E46" i="1" s="1"/>
  <c r="E81" i="1"/>
  <c r="G81" i="1" s="1"/>
  <c r="E45" i="1" s="1"/>
  <c r="E80" i="1"/>
  <c r="G80" i="1" s="1"/>
  <c r="E44" i="1" s="1"/>
  <c r="E74" i="1" l="1"/>
  <c r="E65" i="1"/>
  <c r="F65" i="1" s="1"/>
  <c r="E66" i="1"/>
  <c r="F66" i="1" s="1"/>
  <c r="K36" i="1"/>
  <c r="G104" i="1"/>
  <c r="K46" i="1"/>
  <c r="E6" i="1" s="1"/>
  <c r="F46" i="1"/>
  <c r="D6" i="1" s="1"/>
  <c r="K48" i="1"/>
  <c r="E8" i="1" s="1"/>
  <c r="F48" i="1"/>
  <c r="D8" i="1" s="1"/>
  <c r="K47" i="1"/>
  <c r="E7" i="1" s="1"/>
  <c r="F47" i="1"/>
  <c r="D7" i="1" s="1"/>
  <c r="K53" i="1"/>
  <c r="E13" i="1" s="1"/>
  <c r="F53" i="1"/>
  <c r="D13" i="1" s="1"/>
  <c r="K59" i="1"/>
  <c r="E19" i="1" s="1"/>
  <c r="F59" i="1"/>
  <c r="D19" i="1" s="1"/>
  <c r="F45" i="1"/>
  <c r="D5" i="1" s="1"/>
  <c r="K44" i="1"/>
  <c r="R2" i="1"/>
  <c r="R6" i="1" s="1"/>
  <c r="E4" i="1" l="1"/>
  <c r="K49" i="1"/>
  <c r="E9" i="1" s="1"/>
  <c r="F49" i="1"/>
  <c r="D9" i="1" s="1"/>
  <c r="K50" i="1"/>
  <c r="E10" i="1" s="1"/>
  <c r="F50" i="1"/>
  <c r="D10" i="1" s="1"/>
  <c r="K52" i="1"/>
  <c r="E12" i="1" s="1"/>
  <c r="F52" i="1"/>
  <c r="D12" i="1" s="1"/>
  <c r="K54" i="1"/>
  <c r="E14" i="1" s="1"/>
  <c r="F54" i="1"/>
  <c r="D14" i="1" s="1"/>
  <c r="F56" i="1"/>
  <c r="D16" i="1" s="1"/>
  <c r="K56" i="1"/>
  <c r="E16" i="1" s="1"/>
  <c r="K57" i="1"/>
  <c r="E17" i="1" s="1"/>
  <c r="F57" i="1"/>
  <c r="D17" i="1" s="1"/>
  <c r="F58" i="1"/>
  <c r="D18" i="1" s="1"/>
  <c r="K58" i="1"/>
  <c r="E18" i="1" s="1"/>
  <c r="F60" i="1"/>
  <c r="D20" i="1" s="1"/>
  <c r="K60" i="1"/>
  <c r="E20" i="1" s="1"/>
  <c r="K61" i="1"/>
  <c r="E21" i="1" s="1"/>
  <c r="F61" i="1"/>
  <c r="D21" i="1" s="1"/>
  <c r="F62" i="1"/>
  <c r="D22" i="1" s="1"/>
  <c r="K62" i="1"/>
  <c r="E22" i="1" s="1"/>
  <c r="F55" i="1"/>
  <c r="D15" i="1" s="1"/>
  <c r="K55" i="1"/>
  <c r="E15" i="1" s="1"/>
  <c r="K51" i="1"/>
  <c r="E11" i="1" s="1"/>
  <c r="F51" i="1"/>
  <c r="D11" i="1" s="1"/>
  <c r="K64" i="1"/>
  <c r="E24" i="1" s="1"/>
  <c r="F64" i="1"/>
  <c r="D24" i="1" s="1"/>
  <c r="E25" i="1"/>
  <c r="D25" i="1"/>
  <c r="F63" i="1"/>
  <c r="D23" i="1" s="1"/>
  <c r="K63" i="1"/>
  <c r="E23" i="1" s="1"/>
  <c r="E26" i="1"/>
  <c r="D26" i="1"/>
  <c r="F44" i="1"/>
  <c r="K45" i="1"/>
  <c r="K74" i="1" l="1"/>
  <c r="D4" i="1"/>
  <c r="D34" i="1" s="1"/>
  <c r="F74" i="1"/>
  <c r="E5" i="1"/>
  <c r="E34" i="1" s="1"/>
  <c r="E36" i="1" l="1"/>
  <c r="D36" i="1"/>
  <c r="P34" i="1"/>
  <c r="P36" i="1" l="1"/>
  <c r="R8" i="1"/>
  <c r="R10" i="1" s="1"/>
  <c r="T10" i="1" s="1"/>
</calcChain>
</file>

<file path=xl/sharedStrings.xml><?xml version="1.0" encoding="utf-8"?>
<sst xmlns="http://schemas.openxmlformats.org/spreadsheetml/2006/main" count="880" uniqueCount="109">
  <si>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</si>
  <si>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</si>
  <si>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</si>
  <si>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</si>
  <si>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</si>
  <si>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</si>
  <si>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</si>
  <si>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</si>
  <si>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</si>
  <si>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</si>
  <si>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</si>
  <si>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</si>
  <si>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</si>
  <si>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</si>
  <si>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</si>
  <si>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</si>
  <si>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</si>
  <si>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</si>
  <si>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</si>
  <si>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</si>
  <si>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</si>
  <si>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</si>
  <si>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</si>
  <si>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</si>
  <si>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</si>
  <si>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</si>
  <si>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</si>
  <si>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</si>
  <si>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</si>
  <si>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</si>
  <si>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</si>
  <si>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</si>
  <si>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</si>
  <si>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</si>
  <si>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</si>
  <si>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</si>
  <si>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</si>
  <si>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</si>
  <si>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</si>
  <si>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</si>
  <si>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</si>
  <si>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</si>
  <si>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</si>
  <si>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</si>
  <si>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</si>
  <si>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</si>
  <si>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</si>
  <si>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</si>
  <si>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</si>
  <si>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</si>
  <si>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</si>
  <si>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</si>
  <si>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</si>
  <si>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</si>
  <si>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</si>
  <si>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</si>
  <si>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</si>
  <si>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</si>
  <si>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</si>
  <si>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</si>
  <si>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</si>
  <si>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</si>
  <si>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</si>
  <si>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</si>
  <si>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</si>
  <si>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</si>
  <si>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</si>
  <si>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</si>
  <si>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</si>
  <si>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</si>
  <si>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</si>
  <si>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</si>
  <si>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</si>
  <si>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</si>
  <si>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</si>
  <si>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</si>
  <si>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</si>
  <si>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</si>
  <si>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</si>
  <si>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</si>
  <si>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</si>
  <si>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</si>
  <si>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</si>
  <si>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</si>
  <si>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</si>
  <si>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</si>
  <si>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</si>
  <si>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</si>
  <si>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</si>
  <si>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</si>
  <si>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</si>
  <si>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</si>
  <si>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</si>
  <si>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</si>
  <si>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</si>
  <si>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</si>
  <si>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</si>
  <si>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</si>
  <si>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</si>
  <si>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</si>
  <si>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</si>
  <si>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</si>
  <si>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</si>
  <si>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</si>
  <si>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</si>
  <si>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AL 29 FEBBRAIO</t>
  </si>
  <si>
    <t>giac. 31 ago 2020</t>
  </si>
  <si>
    <t>diff.  Giacenza ago.  2020 -19</t>
  </si>
  <si>
    <t>GIACENZA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</si>
</sst>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2" fontId="5" fillId="0" borderId="3" xfId="0" applyNumberFormat="1" applyFont="1" applyBorder="1"/>
    <xf numFmtId="164" fontId="6" fillId="3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3261.5246446700507</c:v>
                </c:pt>
                <c:pt idx="4">
                  <c:v>3459.0600000000004</c:v>
                </c:pt>
                <c:pt idx="5">
                  <c:v>2359.2649999999999</c:v>
                </c:pt>
                <c:pt idx="6">
                  <c:v>1577.61</c:v>
                </c:pt>
                <c:pt idx="7">
                  <c:v>1372.2300000000005</c:v>
                </c:pt>
                <c:pt idx="8">
                  <c:v>1134.3600000000001</c:v>
                </c:pt>
                <c:pt idx="9">
                  <c:v>2025.84</c:v>
                </c:pt>
                <c:pt idx="10">
                  <c:v>1666.62</c:v>
                </c:pt>
                <c:pt idx="11">
                  <c:v>2277.5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64352"/>
        <c:axId val="48965888"/>
      </c:lineChart>
      <c:catAx>
        <c:axId val="4896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48965888"/>
        <c:crosses val="autoZero"/>
        <c:auto val="1"/>
        <c:lblAlgn val="ctr"/>
        <c:lblOffset val="100"/>
        <c:noMultiLvlLbl val="0"/>
      </c:catAx>
      <c:valAx>
        <c:axId val="48965888"/>
        <c:scaling>
          <c:orientation val="minMax"/>
          <c:max val="4000"/>
          <c:min val="5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48964352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508"/>
          <c:y val="2.4242424242424242E-2"/>
          <c:w val="0.33007530600730983"/>
          <c:h val="0.13770874095283545"/>
        </c:manualLayout>
      </c:layout>
      <c:overlay val="0"/>
    </c:legend>
    <c:plotVisOnly val="1"/>
    <c:dispBlanksAs val="gap"/>
    <c:showDLblsOverMax val="0"/>
  </c:chart>
  <c:printSettings>
    <c:headerFooter/>
    <c:pageMargins b="0.7500000000000121" l="0.70000000000000062" r="0.70000000000000062" t="0.750000000000012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 formatCode="General">
                  <c:v>3081.1150000000002</c:v>
                </c:pt>
                <c:pt idx="6" formatCode="General">
                  <c:v>3348.3299999999995</c:v>
                </c:pt>
                <c:pt idx="7" formatCode="General">
                  <c:v>1464.8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78176"/>
        <c:axId val="63792640"/>
      </c:lineChart>
      <c:catAx>
        <c:axId val="6377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3792640"/>
        <c:crosses val="autoZero"/>
        <c:auto val="1"/>
        <c:lblAlgn val="ctr"/>
        <c:lblOffset val="100"/>
        <c:noMultiLvlLbl val="0"/>
      </c:catAx>
      <c:valAx>
        <c:axId val="63792640"/>
        <c:scaling>
          <c:orientation val="minMax"/>
          <c:max val="5000"/>
          <c:min val="4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crossAx val="6377817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0987"/>
          <c:y val="8.771929824561403E-3"/>
          <c:w val="0.33084831609163606"/>
          <c:h val="7.9311023622047241E-2"/>
        </c:manualLayout>
      </c:layout>
      <c:overlay val="0"/>
    </c:legend>
    <c:plotVisOnly val="1"/>
    <c:dispBlanksAs val="gap"/>
    <c:showDLblsOverMax val="0"/>
  </c:chart>
  <c:printSettings>
    <c:headerFooter/>
    <c:pageMargins b="0.74803149606301012" l="0.70866141732284949" r="0.70866141732284949" t="0.74803149606301012" header="0.31496062992127155" footer="0.3149606299212715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Q130"/>
  <sheetViews>
    <sheetView zoomScale="75" zoomScaleNormal="75" workbookViewId="0">
      <pane xSplit="1" topLeftCell="B1" activePane="topRight" state="frozenSplit"/>
      <selection pane="topRight" activeCell="AN74" sqref="AN74"/>
    </sheetView>
  </sheetViews>
  <sheetFormatPr defaultRowHeight="15" x14ac:dyDescent="0.2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 x14ac:dyDescent="0.25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44074</v>
      </c>
      <c r="S1" s="92"/>
      <c r="T1" s="93"/>
    </row>
    <row r="2" spans="1:24" s="1" customFormat="1" x14ac:dyDescent="0.25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100</v>
      </c>
      <c r="R2" s="100">
        <f>B74</f>
        <v>2277.5</v>
      </c>
      <c r="S2" s="100"/>
      <c r="T2" s="101"/>
    </row>
    <row r="3" spans="1:24" x14ac:dyDescent="0.25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86</v>
      </c>
      <c r="R3" s="100">
        <v>7356.96</v>
      </c>
      <c r="S3" s="100"/>
      <c r="T3" s="101"/>
      <c r="W3" s="1"/>
    </row>
    <row r="4" spans="1:24" x14ac:dyDescent="0.25">
      <c r="A4" s="48" t="s">
        <v>6</v>
      </c>
      <c r="B4" s="33"/>
      <c r="C4" s="34"/>
      <c r="D4" s="30">
        <f t="shared" ref="D4:D33" si="0">F44</f>
        <v>290.59000000000003</v>
      </c>
      <c r="E4" s="30">
        <f t="shared" ref="E4:E32" si="1">K44</f>
        <v>124.6</v>
      </c>
      <c r="F4" s="30">
        <f t="shared" ref="F4:F33" si="2">P44</f>
        <v>19.599999999999994</v>
      </c>
      <c r="G4" s="30">
        <f>U44</f>
        <v>-9.9999999999909051E-3</v>
      </c>
      <c r="H4" s="30">
        <f>Z44</f>
        <v>409.34000000000003</v>
      </c>
      <c r="I4" s="30">
        <f>AE44</f>
        <v>87.339999999999975</v>
      </c>
      <c r="J4" s="30">
        <f>AJ44</f>
        <v>116.66000000000003</v>
      </c>
      <c r="K4" s="30">
        <f>AO44</f>
        <v>210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87</v>
      </c>
      <c r="R4" s="100">
        <v>10538.610999999999</v>
      </c>
      <c r="S4" s="100"/>
      <c r="T4" s="101"/>
      <c r="W4" s="1"/>
      <c r="X4" s="1"/>
    </row>
    <row r="5" spans="1:24" ht="15.75" x14ac:dyDescent="0.25">
      <c r="A5" s="49" t="s">
        <v>48</v>
      </c>
      <c r="B5" s="35"/>
      <c r="C5" s="36"/>
      <c r="D5" s="31">
        <f t="shared" si="0"/>
        <v>746.16</v>
      </c>
      <c r="E5" s="31">
        <f t="shared" si="1"/>
        <v>452.34000000000003</v>
      </c>
      <c r="F5" s="31">
        <f t="shared" si="2"/>
        <v>110</v>
      </c>
      <c r="G5" s="31">
        <f>U45</f>
        <v>579.47</v>
      </c>
      <c r="H5" s="31">
        <f>Z45</f>
        <v>1032.0999999999999</v>
      </c>
      <c r="I5" s="31">
        <f>AE45</f>
        <v>469</v>
      </c>
      <c r="J5" s="31">
        <f>AJ45</f>
        <v>364</v>
      </c>
      <c r="K5" s="31">
        <f>AO45</f>
        <v>263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88</v>
      </c>
      <c r="R5" s="100">
        <v>8658.9</v>
      </c>
      <c r="S5" s="100"/>
      <c r="T5" s="101"/>
    </row>
    <row r="6" spans="1:24" ht="15.75" x14ac:dyDescent="0.25">
      <c r="A6" s="49" t="s">
        <v>8</v>
      </c>
      <c r="B6" s="35"/>
      <c r="C6" s="36"/>
      <c r="D6" s="31">
        <f t="shared" si="0"/>
        <v>377.92000000000007</v>
      </c>
      <c r="E6" s="31">
        <f t="shared" si="1"/>
        <v>333.03999999999996</v>
      </c>
      <c r="F6" s="31">
        <f t="shared" si="2"/>
        <v>75.5</v>
      </c>
      <c r="G6" s="31">
        <f t="shared" ref="G6:G33" si="3">U46</f>
        <v>408.77</v>
      </c>
      <c r="H6" s="31">
        <f t="shared" ref="H6:H32" si="4">Z46</f>
        <v>616.92000000000007</v>
      </c>
      <c r="I6" s="31">
        <f t="shared" ref="I6:I32" si="5">AE46</f>
        <v>255.54999999999995</v>
      </c>
      <c r="J6" s="31">
        <f t="shared" ref="J6:J32" si="6">AJ46</f>
        <v>704.45</v>
      </c>
      <c r="K6" s="31">
        <f t="shared" ref="K6:K32" si="7">AO46</f>
        <v>341</v>
      </c>
      <c r="L6" s="31">
        <f t="shared" ref="L6:L32" si="8">AT46</f>
        <v>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89</v>
      </c>
      <c r="R6" s="100">
        <f>SUM(R2:R5)</f>
        <v>28831.970999999998</v>
      </c>
      <c r="S6" s="100"/>
      <c r="T6" s="101"/>
    </row>
    <row r="7" spans="1:24" ht="15.75" x14ac:dyDescent="0.25">
      <c r="A7" s="49" t="s">
        <v>9</v>
      </c>
      <c r="B7" s="35"/>
      <c r="C7" s="36"/>
      <c r="D7" s="31">
        <f t="shared" si="0"/>
        <v>26.97</v>
      </c>
      <c r="E7" s="31">
        <f t="shared" si="1"/>
        <v>0</v>
      </c>
      <c r="F7" s="31">
        <f t="shared" si="2"/>
        <v>0</v>
      </c>
      <c r="G7" s="31">
        <f t="shared" si="3"/>
        <v>0</v>
      </c>
      <c r="H7" s="31">
        <f t="shared" si="4"/>
        <v>0</v>
      </c>
      <c r="I7" s="31">
        <f t="shared" si="5"/>
        <v>80.069999999999993</v>
      </c>
      <c r="J7" s="31">
        <f t="shared" si="6"/>
        <v>190.15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 x14ac:dyDescent="0.25">
      <c r="A8" s="49" t="s">
        <v>10</v>
      </c>
      <c r="B8" s="35"/>
      <c r="C8" s="36"/>
      <c r="D8" s="31">
        <f t="shared" si="0"/>
        <v>0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49.4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90</v>
      </c>
      <c r="R8" s="100">
        <f>P34</f>
        <v>27431.069999999996</v>
      </c>
      <c r="S8" s="100"/>
      <c r="T8" s="101"/>
    </row>
    <row r="9" spans="1:24" ht="15.75" x14ac:dyDescent="0.25">
      <c r="A9" s="49" t="s">
        <v>11</v>
      </c>
      <c r="B9" s="35"/>
      <c r="C9" s="36"/>
      <c r="D9" s="31">
        <f t="shared" si="0"/>
        <v>307</v>
      </c>
      <c r="E9" s="31">
        <f t="shared" si="1"/>
        <v>168</v>
      </c>
      <c r="F9" s="31">
        <f t="shared" si="2"/>
        <v>78</v>
      </c>
      <c r="G9" s="31">
        <f t="shared" si="3"/>
        <v>82</v>
      </c>
      <c r="H9" s="31">
        <f t="shared" si="4"/>
        <v>309</v>
      </c>
      <c r="I9" s="31">
        <f t="shared" si="5"/>
        <v>360</v>
      </c>
      <c r="J9" s="31">
        <f t="shared" si="6"/>
        <v>293</v>
      </c>
      <c r="K9" s="31">
        <f t="shared" si="7"/>
        <v>233</v>
      </c>
      <c r="L9" s="31">
        <f t="shared" si="8"/>
        <v>0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106</v>
      </c>
      <c r="T9" s="101" t="s">
        <v>92</v>
      </c>
    </row>
    <row r="10" spans="1:24" ht="15.75" x14ac:dyDescent="0.25">
      <c r="A10" s="49" t="s">
        <v>12</v>
      </c>
      <c r="B10" s="35"/>
      <c r="C10" s="36"/>
      <c r="D10" s="31">
        <f t="shared" si="0"/>
        <v>67</v>
      </c>
      <c r="E10" s="31">
        <f t="shared" si="1"/>
        <v>45</v>
      </c>
      <c r="F10" s="31">
        <f t="shared" si="2"/>
        <v>20</v>
      </c>
      <c r="G10" s="31">
        <f t="shared" si="3"/>
        <v>31</v>
      </c>
      <c r="H10" s="31">
        <f t="shared" si="4"/>
        <v>50</v>
      </c>
      <c r="I10" s="31">
        <f t="shared" si="5"/>
        <v>22</v>
      </c>
      <c r="J10" s="31">
        <f t="shared" si="6"/>
        <v>277</v>
      </c>
      <c r="K10" s="31">
        <f t="shared" si="7"/>
        <v>87</v>
      </c>
      <c r="L10" s="31">
        <f t="shared" si="8"/>
        <v>0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91</v>
      </c>
      <c r="R10" s="102">
        <f>R6-R8</f>
        <v>1400.9010000000017</v>
      </c>
      <c r="S10" s="102">
        <f>BK104</f>
        <v>1464.8</v>
      </c>
      <c r="T10" s="103">
        <f>S10-R10</f>
        <v>63.898999999998296</v>
      </c>
      <c r="U10" s="1"/>
      <c r="V10" s="1"/>
    </row>
    <row r="11" spans="1:24" ht="15.75" x14ac:dyDescent="0.25">
      <c r="A11" s="49" t="s">
        <v>13</v>
      </c>
      <c r="B11" s="35"/>
      <c r="C11" s="36"/>
      <c r="D11" s="31">
        <f t="shared" si="0"/>
        <v>136.39999999999998</v>
      </c>
      <c r="E11" s="31">
        <f t="shared" si="1"/>
        <v>31.199999999999989</v>
      </c>
      <c r="F11" s="31">
        <f t="shared" si="2"/>
        <v>-24.399999999999991</v>
      </c>
      <c r="G11" s="31">
        <f t="shared" si="3"/>
        <v>18.799999999999997</v>
      </c>
      <c r="H11" s="31">
        <f t="shared" si="4"/>
        <v>73.2</v>
      </c>
      <c r="I11" s="31">
        <f t="shared" si="5"/>
        <v>28.400000000000006</v>
      </c>
      <c r="J11" s="31">
        <f t="shared" si="6"/>
        <v>196</v>
      </c>
      <c r="K11" s="31">
        <f t="shared" si="7"/>
        <v>0</v>
      </c>
      <c r="L11" s="31">
        <f t="shared" si="8"/>
        <v>0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24" ht="15.75" x14ac:dyDescent="0.25">
      <c r="A12" s="49" t="s">
        <v>14</v>
      </c>
      <c r="B12" s="35"/>
      <c r="C12" s="36"/>
      <c r="D12" s="31">
        <f t="shared" si="0"/>
        <v>73.099999999999994</v>
      </c>
      <c r="E12" s="31">
        <f t="shared" si="1"/>
        <v>174.51999999999998</v>
      </c>
      <c r="F12" s="31">
        <f t="shared" si="2"/>
        <v>641.9</v>
      </c>
      <c r="G12" s="31">
        <f t="shared" si="3"/>
        <v>311.20000000000005</v>
      </c>
      <c r="H12" s="31">
        <f t="shared" si="4"/>
        <v>175.05</v>
      </c>
      <c r="I12" s="31">
        <f t="shared" si="5"/>
        <v>405.3</v>
      </c>
      <c r="J12" s="31">
        <f t="shared" si="6"/>
        <v>-5.0100000000000477</v>
      </c>
      <c r="K12" s="31">
        <f t="shared" si="7"/>
        <v>470.4</v>
      </c>
      <c r="L12" s="31">
        <f t="shared" si="8"/>
        <v>0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24" ht="15.75" x14ac:dyDescent="0.25">
      <c r="A13" s="49" t="s">
        <v>15</v>
      </c>
      <c r="B13" s="35"/>
      <c r="C13" s="36"/>
      <c r="D13" s="31">
        <f t="shared" si="0"/>
        <v>191.86999999999998</v>
      </c>
      <c r="E13" s="31">
        <f t="shared" si="1"/>
        <v>113.2</v>
      </c>
      <c r="F13" s="31">
        <f t="shared" si="2"/>
        <v>40.799999999999997</v>
      </c>
      <c r="G13" s="31">
        <f t="shared" si="3"/>
        <v>155.12</v>
      </c>
      <c r="H13" s="31">
        <f t="shared" si="4"/>
        <v>203.01000000000002</v>
      </c>
      <c r="I13" s="31">
        <f t="shared" si="5"/>
        <v>767.2</v>
      </c>
      <c r="J13" s="31">
        <f t="shared" si="6"/>
        <v>408.79999999999995</v>
      </c>
      <c r="K13" s="31">
        <f t="shared" si="7"/>
        <v>113.6</v>
      </c>
      <c r="L13" s="31">
        <f t="shared" si="8"/>
        <v>0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24" ht="15.75" x14ac:dyDescent="0.25">
      <c r="A14" s="49" t="s">
        <v>49</v>
      </c>
      <c r="B14" s="35"/>
      <c r="C14" s="36"/>
      <c r="D14" s="31">
        <f t="shared" si="0"/>
        <v>23.76</v>
      </c>
      <c r="E14" s="31">
        <f t="shared" si="1"/>
        <v>0</v>
      </c>
      <c r="F14" s="31">
        <f t="shared" si="2"/>
        <v>0</v>
      </c>
      <c r="G14" s="31">
        <f t="shared" si="3"/>
        <v>33.78</v>
      </c>
      <c r="H14" s="31">
        <f t="shared" si="4"/>
        <v>0</v>
      </c>
      <c r="I14" s="31">
        <f t="shared" si="5"/>
        <v>174.59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 x14ac:dyDescent="0.25">
      <c r="A15" s="49" t="s">
        <v>17</v>
      </c>
      <c r="B15" s="35"/>
      <c r="C15" s="36"/>
      <c r="D15" s="31">
        <f t="shared" si="0"/>
        <v>1.9199999999999995</v>
      </c>
      <c r="E15" s="31">
        <f t="shared" si="1"/>
        <v>1.92</v>
      </c>
      <c r="F15" s="31">
        <f t="shared" si="2"/>
        <v>2.7199999999999998</v>
      </c>
      <c r="G15" s="31">
        <f t="shared" si="3"/>
        <v>17.920000000000002</v>
      </c>
      <c r="H15" s="31">
        <f t="shared" si="4"/>
        <v>16.96</v>
      </c>
      <c r="I15" s="31">
        <f t="shared" si="5"/>
        <v>-0.64000000000000012</v>
      </c>
      <c r="J15" s="31">
        <f t="shared" si="6"/>
        <v>48.319999999999993</v>
      </c>
      <c r="K15" s="31">
        <f t="shared" si="7"/>
        <v>115.2</v>
      </c>
      <c r="L15" s="31">
        <f t="shared" si="8"/>
        <v>0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24" ht="15.75" x14ac:dyDescent="0.25">
      <c r="A16" s="49" t="s">
        <v>18</v>
      </c>
      <c r="B16" s="35"/>
      <c r="C16" s="36"/>
      <c r="D16" s="31">
        <f t="shared" si="0"/>
        <v>54.599999999999994</v>
      </c>
      <c r="E16" s="31">
        <f t="shared" si="1"/>
        <v>26.279999999999994</v>
      </c>
      <c r="F16" s="31">
        <f t="shared" si="2"/>
        <v>-0.59999999999999787</v>
      </c>
      <c r="G16" s="31">
        <f t="shared" si="3"/>
        <v>35.279999999999994</v>
      </c>
      <c r="H16" s="31">
        <f t="shared" si="4"/>
        <v>10.920000000000002</v>
      </c>
      <c r="I16" s="31">
        <f t="shared" si="5"/>
        <v>0.72000000000000242</v>
      </c>
      <c r="J16" s="31">
        <f t="shared" si="6"/>
        <v>23.279999999999998</v>
      </c>
      <c r="K16" s="31">
        <f t="shared" si="7"/>
        <v>1.44</v>
      </c>
      <c r="L16" s="31">
        <f t="shared" si="8"/>
        <v>0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9"/>
    </row>
    <row r="17" spans="1:40" ht="15.75" x14ac:dyDescent="0.25">
      <c r="A17" s="49" t="s">
        <v>19</v>
      </c>
      <c r="B17" s="35"/>
      <c r="C17" s="36"/>
      <c r="D17" s="31">
        <f t="shared" si="0"/>
        <v>4</v>
      </c>
      <c r="E17" s="31">
        <f t="shared" si="1"/>
        <v>-1.6000000000000014</v>
      </c>
      <c r="F17" s="31">
        <f t="shared" si="2"/>
        <v>13.600000000000003</v>
      </c>
      <c r="G17" s="31">
        <f t="shared" si="3"/>
        <v>4.8000000000000025</v>
      </c>
      <c r="H17" s="31">
        <f t="shared" si="4"/>
        <v>39.32</v>
      </c>
      <c r="I17" s="31">
        <f t="shared" si="5"/>
        <v>29.36</v>
      </c>
      <c r="J17" s="31">
        <f t="shared" si="6"/>
        <v>79.760000000000005</v>
      </c>
      <c r="K17" s="31">
        <f t="shared" si="7"/>
        <v>16</v>
      </c>
      <c r="L17" s="31">
        <f t="shared" si="8"/>
        <v>0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 x14ac:dyDescent="0.25">
      <c r="A18" s="49" t="s">
        <v>20</v>
      </c>
      <c r="B18" s="35"/>
      <c r="C18" s="36"/>
      <c r="D18" s="31">
        <f t="shared" si="0"/>
        <v>95</v>
      </c>
      <c r="E18" s="31">
        <f t="shared" si="1"/>
        <v>75</v>
      </c>
      <c r="F18" s="31">
        <f t="shared" si="2"/>
        <v>27</v>
      </c>
      <c r="G18" s="31">
        <f t="shared" si="3"/>
        <v>40</v>
      </c>
      <c r="H18" s="31">
        <f t="shared" si="4"/>
        <v>76</v>
      </c>
      <c r="I18" s="31">
        <f t="shared" si="5"/>
        <v>270</v>
      </c>
      <c r="J18" s="31">
        <f t="shared" si="6"/>
        <v>6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 x14ac:dyDescent="0.25">
      <c r="A19" s="49" t="s">
        <v>21</v>
      </c>
      <c r="B19" s="35"/>
      <c r="C19" s="36"/>
      <c r="D19" s="31">
        <f t="shared" si="0"/>
        <v>62</v>
      </c>
      <c r="E19" s="31">
        <f t="shared" si="1"/>
        <v>60</v>
      </c>
      <c r="F19" s="31">
        <f t="shared" si="2"/>
        <v>62</v>
      </c>
      <c r="G19" s="31">
        <f t="shared" si="3"/>
        <v>110</v>
      </c>
      <c r="H19" s="31">
        <f t="shared" si="4"/>
        <v>154</v>
      </c>
      <c r="I19" s="31">
        <f t="shared" si="5"/>
        <v>196</v>
      </c>
      <c r="J19" s="31">
        <f t="shared" si="6"/>
        <v>122</v>
      </c>
      <c r="K19" s="31">
        <f t="shared" si="7"/>
        <v>9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 x14ac:dyDescent="0.25">
      <c r="A20" s="49" t="s">
        <v>22</v>
      </c>
      <c r="B20" s="35"/>
      <c r="C20" s="36"/>
      <c r="D20" s="31">
        <f t="shared" si="0"/>
        <v>31</v>
      </c>
      <c r="E20" s="31">
        <f t="shared" si="1"/>
        <v>74</v>
      </c>
      <c r="F20" s="31">
        <f t="shared" si="2"/>
        <v>4</v>
      </c>
      <c r="G20" s="31">
        <f t="shared" si="3"/>
        <v>45</v>
      </c>
      <c r="H20" s="31">
        <f t="shared" si="4"/>
        <v>46</v>
      </c>
      <c r="I20" s="31">
        <f t="shared" si="5"/>
        <v>12</v>
      </c>
      <c r="J20" s="31">
        <f t="shared" si="6"/>
        <v>870</v>
      </c>
      <c r="K20" s="31">
        <f t="shared" si="7"/>
        <v>346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 x14ac:dyDescent="0.25">
      <c r="A21" s="49" t="s">
        <v>23</v>
      </c>
      <c r="B21" s="35"/>
      <c r="C21" s="36"/>
      <c r="D21" s="31">
        <f t="shared" si="0"/>
        <v>8.8400000000000034</v>
      </c>
      <c r="E21" s="31">
        <f t="shared" si="1"/>
        <v>56.792000000000002</v>
      </c>
      <c r="F21" s="31">
        <f t="shared" si="2"/>
        <v>-10</v>
      </c>
      <c r="G21" s="31">
        <f t="shared" si="3"/>
        <v>44.27000000000001</v>
      </c>
      <c r="H21" s="31">
        <f t="shared" si="4"/>
        <v>129.39500000000001</v>
      </c>
      <c r="I21" s="31">
        <f t="shared" si="5"/>
        <v>52.27</v>
      </c>
      <c r="J21" s="31">
        <f t="shared" si="6"/>
        <v>-1</v>
      </c>
      <c r="K21" s="31">
        <f t="shared" si="7"/>
        <v>4.5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 x14ac:dyDescent="0.25">
      <c r="A22" s="49" t="s">
        <v>24</v>
      </c>
      <c r="B22" s="35"/>
      <c r="C22" s="36"/>
      <c r="D22" s="31">
        <f t="shared" si="0"/>
        <v>9.009999999999998</v>
      </c>
      <c r="E22" s="31">
        <f t="shared" si="1"/>
        <v>18.28</v>
      </c>
      <c r="F22" s="31">
        <f t="shared" si="2"/>
        <v>-5.8000000000000007</v>
      </c>
      <c r="G22" s="31">
        <f t="shared" si="3"/>
        <v>0</v>
      </c>
      <c r="H22" s="31">
        <f t="shared" si="4"/>
        <v>102.42</v>
      </c>
      <c r="I22" s="31">
        <f t="shared" si="5"/>
        <v>12.01</v>
      </c>
      <c r="J22" s="31">
        <f t="shared" si="6"/>
        <v>0.8</v>
      </c>
      <c r="K22" s="31">
        <f t="shared" si="7"/>
        <v>0.2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 x14ac:dyDescent="0.25">
      <c r="A23" s="49" t="s">
        <v>25</v>
      </c>
      <c r="B23" s="35"/>
      <c r="C23" s="36"/>
      <c r="D23" s="31">
        <f t="shared" si="0"/>
        <v>4.0841624365482234</v>
      </c>
      <c r="E23" s="31">
        <f t="shared" si="1"/>
        <v>161.82054822335024</v>
      </c>
      <c r="F23" s="31">
        <f t="shared" si="2"/>
        <v>2.413096446700508</v>
      </c>
      <c r="G23" s="31">
        <f t="shared" si="3"/>
        <v>3.8375634517766528</v>
      </c>
      <c r="H23" s="31">
        <f t="shared" si="4"/>
        <v>91.738629441624354</v>
      </c>
      <c r="I23" s="31">
        <f t="shared" si="5"/>
        <v>87.6</v>
      </c>
      <c r="J23" s="31">
        <f t="shared" si="6"/>
        <v>121.06</v>
      </c>
      <c r="K23" s="31">
        <f t="shared" si="7"/>
        <v>2.1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 x14ac:dyDescent="0.25">
      <c r="A24" s="49" t="s">
        <v>51</v>
      </c>
      <c r="B24" s="35"/>
      <c r="C24" s="36"/>
      <c r="D24" s="31">
        <f t="shared" si="0"/>
        <v>236.4</v>
      </c>
      <c r="E24" s="31">
        <f t="shared" si="1"/>
        <v>346.37599999999998</v>
      </c>
      <c r="F24" s="31">
        <f t="shared" si="2"/>
        <v>0</v>
      </c>
      <c r="G24" s="31">
        <f t="shared" si="3"/>
        <v>286.68</v>
      </c>
      <c r="H24" s="31">
        <f t="shared" si="4"/>
        <v>185.51</v>
      </c>
      <c r="I24" s="31">
        <f t="shared" si="5"/>
        <v>218.71</v>
      </c>
      <c r="J24" s="31">
        <f t="shared" si="6"/>
        <v>643.54999999999995</v>
      </c>
      <c r="K24" s="31">
        <f t="shared" si="7"/>
        <v>105</v>
      </c>
      <c r="L24" s="31">
        <f t="shared" si="8"/>
        <v>0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 x14ac:dyDescent="0.25">
      <c r="A25" s="49" t="s">
        <v>27</v>
      </c>
      <c r="B25" s="35"/>
      <c r="C25" s="36"/>
      <c r="D25" s="31">
        <f t="shared" si="0"/>
        <v>4.79</v>
      </c>
      <c r="E25" s="31">
        <f t="shared" si="1"/>
        <v>0.5</v>
      </c>
      <c r="F25" s="31">
        <f t="shared" si="2"/>
        <v>1</v>
      </c>
      <c r="G25" s="31">
        <f t="shared" si="3"/>
        <v>4.9999999999999822E-2</v>
      </c>
      <c r="H25" s="31">
        <f t="shared" si="4"/>
        <v>2</v>
      </c>
      <c r="I25" s="31">
        <f t="shared" si="5"/>
        <v>0</v>
      </c>
      <c r="J25" s="31">
        <f t="shared" si="6"/>
        <v>20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 x14ac:dyDescent="0.25">
      <c r="A26" s="49" t="s">
        <v>28</v>
      </c>
      <c r="B26" s="35"/>
      <c r="C26" s="36"/>
      <c r="D26" s="31">
        <f t="shared" si="0"/>
        <v>171.02</v>
      </c>
      <c r="E26" s="31">
        <f t="shared" si="1"/>
        <v>82.972999999999985</v>
      </c>
      <c r="F26" s="31">
        <f t="shared" si="2"/>
        <v>0.38999999999999968</v>
      </c>
      <c r="G26" s="31">
        <f t="shared" si="3"/>
        <v>189.87</v>
      </c>
      <c r="H26" s="31">
        <f t="shared" si="4"/>
        <v>58.07</v>
      </c>
      <c r="I26" s="31">
        <f t="shared" si="5"/>
        <v>42.2</v>
      </c>
      <c r="J26" s="31">
        <f t="shared" si="6"/>
        <v>134.19999999999999</v>
      </c>
      <c r="K26" s="31">
        <f t="shared" si="7"/>
        <v>9.75</v>
      </c>
      <c r="L26" s="31">
        <f t="shared" si="8"/>
        <v>0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 x14ac:dyDescent="0.2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</v>
      </c>
      <c r="H27" s="31">
        <f t="shared" si="4"/>
        <v>0</v>
      </c>
      <c r="I27" s="31">
        <f t="shared" si="5"/>
        <v>0</v>
      </c>
      <c r="J27" s="31">
        <f t="shared" si="6"/>
        <v>60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 x14ac:dyDescent="0.25">
      <c r="A28" s="49" t="s">
        <v>42</v>
      </c>
      <c r="B28" s="35"/>
      <c r="C28" s="36"/>
      <c r="D28" s="31">
        <f t="shared" si="0"/>
        <v>84</v>
      </c>
      <c r="E28" s="31">
        <f t="shared" si="1"/>
        <v>192</v>
      </c>
      <c r="F28" s="31">
        <f t="shared" si="2"/>
        <v>0</v>
      </c>
      <c r="G28" s="31">
        <f t="shared" si="3"/>
        <v>0</v>
      </c>
      <c r="H28" s="31">
        <f t="shared" si="4"/>
        <v>44.15</v>
      </c>
      <c r="I28" s="31">
        <f t="shared" si="5"/>
        <v>88.32</v>
      </c>
      <c r="J28" s="31">
        <f t="shared" si="6"/>
        <v>132.47999999999999</v>
      </c>
      <c r="K28" s="31">
        <f t="shared" si="7"/>
        <v>0</v>
      </c>
      <c r="L28" s="31">
        <f t="shared" si="8"/>
        <v>0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 x14ac:dyDescent="0.25">
      <c r="A29" s="49" t="s">
        <v>50</v>
      </c>
      <c r="B29" s="35"/>
      <c r="C29" s="36"/>
      <c r="D29" s="31">
        <f t="shared" si="0"/>
        <v>215.56</v>
      </c>
      <c r="E29" s="31">
        <f t="shared" si="1"/>
        <v>218.50400000000002</v>
      </c>
      <c r="F29" s="31">
        <f t="shared" si="2"/>
        <v>0</v>
      </c>
      <c r="G29" s="31">
        <f t="shared" si="3"/>
        <v>121.4</v>
      </c>
      <c r="H29" s="31">
        <f t="shared" si="4"/>
        <v>205.29</v>
      </c>
      <c r="I29" s="31">
        <f t="shared" si="5"/>
        <v>492.85</v>
      </c>
      <c r="J29" s="31">
        <f t="shared" si="6"/>
        <v>268.8</v>
      </c>
      <c r="K29" s="31">
        <f t="shared" si="7"/>
        <v>0</v>
      </c>
      <c r="L29" s="31">
        <f t="shared" si="8"/>
        <v>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 x14ac:dyDescent="0.25">
      <c r="A30" s="49" t="s">
        <v>35</v>
      </c>
      <c r="B30" s="35"/>
      <c r="C30" s="36"/>
      <c r="D30" s="31">
        <f t="shared" si="0"/>
        <v>0</v>
      </c>
      <c r="E30" s="31">
        <f t="shared" si="1"/>
        <v>38.9</v>
      </c>
      <c r="F30" s="31">
        <f t="shared" si="2"/>
        <v>0</v>
      </c>
      <c r="G30" s="31">
        <f t="shared" si="3"/>
        <v>97.44</v>
      </c>
      <c r="H30" s="31">
        <f t="shared" si="4"/>
        <v>0</v>
      </c>
      <c r="I30" s="31">
        <f t="shared" si="5"/>
        <v>90.6</v>
      </c>
      <c r="J30" s="31">
        <f t="shared" si="6"/>
        <v>85.16</v>
      </c>
      <c r="K30" s="31">
        <f t="shared" si="7"/>
        <v>0</v>
      </c>
      <c r="L30" s="31">
        <f t="shared" si="8"/>
        <v>0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 x14ac:dyDescent="0.25">
      <c r="A31" s="49" t="s">
        <v>36</v>
      </c>
      <c r="B31" s="35"/>
      <c r="C31" s="36"/>
      <c r="D31" s="31">
        <f t="shared" si="0"/>
        <v>0</v>
      </c>
      <c r="E31" s="31">
        <f t="shared" si="1"/>
        <v>63.81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22.63</v>
      </c>
      <c r="J31" s="31">
        <f t="shared" si="6"/>
        <v>126.16</v>
      </c>
      <c r="K31" s="31">
        <f t="shared" si="7"/>
        <v>0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 x14ac:dyDescent="0.25">
      <c r="A32" s="49" t="s">
        <v>34</v>
      </c>
      <c r="B32" s="35"/>
      <c r="C32" s="36"/>
      <c r="D32" s="31">
        <f t="shared" si="0"/>
        <v>0</v>
      </c>
      <c r="E32" s="31">
        <f t="shared" si="1"/>
        <v>195</v>
      </c>
      <c r="F32" s="31">
        <f t="shared" si="2"/>
        <v>0</v>
      </c>
      <c r="G32" s="31">
        <f t="shared" si="3"/>
        <v>0</v>
      </c>
      <c r="H32" s="31">
        <f t="shared" si="4"/>
        <v>195</v>
      </c>
      <c r="I32" s="31">
        <f t="shared" si="5"/>
        <v>297</v>
      </c>
      <c r="J32" s="31">
        <f t="shared" si="6"/>
        <v>552.13599999999997</v>
      </c>
      <c r="K32" s="31">
        <f t="shared" si="7"/>
        <v>240</v>
      </c>
      <c r="L32" s="31">
        <f t="shared" si="8"/>
        <v>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 x14ac:dyDescent="0.25">
      <c r="A33" s="134" t="s">
        <v>102</v>
      </c>
      <c r="B33" s="135"/>
      <c r="C33" s="136"/>
      <c r="D33" s="31">
        <f t="shared" si="0"/>
        <v>240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 x14ac:dyDescent="0.25">
      <c r="A34" s="50" t="s">
        <v>60</v>
      </c>
      <c r="B34" s="37"/>
      <c r="C34" s="38"/>
      <c r="D34" s="148">
        <f>SUM(D4:D33)</f>
        <v>3462.9941624365483</v>
      </c>
      <c r="E34" s="148">
        <f t="shared" ref="E34:O34" si="13">SUM(E4:E33)</f>
        <v>3052.45554822335</v>
      </c>
      <c r="F34" s="148">
        <f t="shared" si="13"/>
        <v>1058.1230964467006</v>
      </c>
      <c r="G34" s="148">
        <f t="shared" si="13"/>
        <v>2616.6775634517767</v>
      </c>
      <c r="H34" s="148">
        <f t="shared" si="13"/>
        <v>4274.7936294416249</v>
      </c>
      <c r="I34" s="148">
        <f t="shared" si="13"/>
        <v>4561.0800000000008</v>
      </c>
      <c r="J34" s="148">
        <f t="shared" si="13"/>
        <v>5837.7559999999994</v>
      </c>
      <c r="K34" s="148">
        <f t="shared" si="13"/>
        <v>2567.19</v>
      </c>
      <c r="L34" s="148">
        <f t="shared" si="13"/>
        <v>0</v>
      </c>
      <c r="M34" s="148">
        <f t="shared" si="13"/>
        <v>0</v>
      </c>
      <c r="N34" s="148">
        <f t="shared" si="13"/>
        <v>0</v>
      </c>
      <c r="O34" s="148">
        <f t="shared" si="13"/>
        <v>0</v>
      </c>
      <c r="P34" s="75">
        <f>SUM(D34:O34)</f>
        <v>27431.069999999996</v>
      </c>
      <c r="Q34" s="1" t="s">
        <v>64</v>
      </c>
    </row>
    <row r="35" spans="1:71" x14ac:dyDescent="0.25">
      <c r="C35" s="1" t="s">
        <v>62</v>
      </c>
      <c r="D35" s="1">
        <v>291</v>
      </c>
      <c r="E35" s="107">
        <v>214</v>
      </c>
      <c r="F35" s="153">
        <f>46+12</f>
        <v>58</v>
      </c>
      <c r="G35" s="153">
        <f>124+12</f>
        <v>136</v>
      </c>
      <c r="H35" s="153">
        <f>259+24</f>
        <v>283</v>
      </c>
      <c r="I35" s="153">
        <f>272+28</f>
        <v>300</v>
      </c>
      <c r="J35" s="153">
        <f>313+33</f>
        <v>346</v>
      </c>
      <c r="K35" s="113">
        <v>234</v>
      </c>
      <c r="L35" s="113"/>
      <c r="M35" s="113"/>
      <c r="N35" s="113"/>
      <c r="O35" s="107"/>
      <c r="P35" s="1">
        <f>SUM(D35:O35)</f>
        <v>1862</v>
      </c>
      <c r="Q35" s="1" t="s">
        <v>65</v>
      </c>
      <c r="R35" s="1"/>
    </row>
    <row r="36" spans="1:71" x14ac:dyDescent="0.25">
      <c r="C36" s="1" t="s">
        <v>67</v>
      </c>
      <c r="D36" s="74">
        <f>D34/D35</f>
        <v>11.900323582256179</v>
      </c>
      <c r="E36" s="74">
        <f t="shared" ref="E36:O36" si="14">E34/E35</f>
        <v>14.263810973006308</v>
      </c>
      <c r="F36" s="74">
        <f t="shared" si="14"/>
        <v>18.243501662874149</v>
      </c>
      <c r="G36" s="74">
        <f t="shared" si="14"/>
        <v>19.240276201851298</v>
      </c>
      <c r="H36" s="74">
        <f t="shared" si="14"/>
        <v>15.105277842549912</v>
      </c>
      <c r="I36" s="74">
        <f t="shared" si="14"/>
        <v>15.203600000000003</v>
      </c>
      <c r="J36" s="74">
        <f t="shared" si="14"/>
        <v>16.872127167630055</v>
      </c>
      <c r="K36" s="74">
        <f t="shared" si="14"/>
        <v>10.970897435897436</v>
      </c>
      <c r="L36" s="74" t="e">
        <f t="shared" si="14"/>
        <v>#DIV/0!</v>
      </c>
      <c r="M36" s="74" t="e">
        <f t="shared" si="14"/>
        <v>#DIV/0!</v>
      </c>
      <c r="N36" s="74" t="e">
        <f t="shared" si="14"/>
        <v>#DIV/0!</v>
      </c>
      <c r="O36" s="74" t="e">
        <f t="shared" si="14"/>
        <v>#DIV/0!</v>
      </c>
      <c r="P36" s="74">
        <f>P34/P35</f>
        <v>14.732046186895809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 x14ac:dyDescent="0.25">
      <c r="BJ37" s="1"/>
      <c r="BK37" s="1"/>
      <c r="BL37" s="1"/>
      <c r="BM37" s="1"/>
      <c r="BN37" s="1"/>
    </row>
    <row r="38" spans="1:71" s="1" customFormat="1" x14ac:dyDescent="0.25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 x14ac:dyDescent="0.3">
      <c r="A39" s="1"/>
      <c r="B39" s="73">
        <v>43800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 x14ac:dyDescent="0.25">
      <c r="A40" s="160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x14ac:dyDescent="0.25">
      <c r="A41" s="161"/>
      <c r="B41" s="159" t="s">
        <v>99</v>
      </c>
      <c r="C41" s="2" t="s">
        <v>5</v>
      </c>
      <c r="D41" s="2" t="s">
        <v>3</v>
      </c>
      <c r="E41" s="159" t="s">
        <v>99</v>
      </c>
      <c r="F41" s="70" t="s">
        <v>30</v>
      </c>
      <c r="G41" s="159" t="s">
        <v>99</v>
      </c>
      <c r="H41" s="2" t="s">
        <v>5</v>
      </c>
      <c r="I41" s="2" t="s">
        <v>3</v>
      </c>
      <c r="J41" s="159" t="s">
        <v>99</v>
      </c>
      <c r="K41" s="70" t="s">
        <v>31</v>
      </c>
      <c r="L41" s="159" t="s">
        <v>99</v>
      </c>
      <c r="M41" s="2" t="s">
        <v>5</v>
      </c>
      <c r="N41" s="2" t="s">
        <v>3</v>
      </c>
      <c r="O41" s="159" t="s">
        <v>99</v>
      </c>
      <c r="P41" s="70" t="s">
        <v>32</v>
      </c>
      <c r="Q41" s="159" t="s">
        <v>99</v>
      </c>
      <c r="R41" s="2" t="s">
        <v>5</v>
      </c>
      <c r="S41" s="2" t="s">
        <v>3</v>
      </c>
      <c r="T41" s="159" t="s">
        <v>99</v>
      </c>
      <c r="U41" s="70" t="s">
        <v>33</v>
      </c>
      <c r="V41" s="159" t="s">
        <v>99</v>
      </c>
      <c r="W41" s="2" t="s">
        <v>5</v>
      </c>
      <c r="X41" s="2" t="s">
        <v>3</v>
      </c>
      <c r="Y41" s="159" t="s">
        <v>99</v>
      </c>
      <c r="Z41" s="70" t="s">
        <v>38</v>
      </c>
      <c r="AA41" s="159" t="s">
        <v>99</v>
      </c>
      <c r="AB41" s="2" t="s">
        <v>5</v>
      </c>
      <c r="AC41" s="2" t="s">
        <v>3</v>
      </c>
      <c r="AD41" s="159" t="s">
        <v>99</v>
      </c>
      <c r="AE41" s="70" t="s">
        <v>52</v>
      </c>
      <c r="AF41" s="159" t="s">
        <v>99</v>
      </c>
      <c r="AG41" s="2" t="s">
        <v>5</v>
      </c>
      <c r="AH41" s="2" t="s">
        <v>3</v>
      </c>
      <c r="AI41" s="159" t="s">
        <v>99</v>
      </c>
      <c r="AJ41" s="70" t="s">
        <v>54</v>
      </c>
      <c r="AK41" s="159" t="s">
        <v>99</v>
      </c>
      <c r="AL41" s="2" t="s">
        <v>5</v>
      </c>
      <c r="AM41" s="2" t="s">
        <v>3</v>
      </c>
      <c r="AN41" s="159" t="s">
        <v>99</v>
      </c>
      <c r="AO41" s="70" t="s">
        <v>55</v>
      </c>
      <c r="AP41" s="159" t="s">
        <v>99</v>
      </c>
      <c r="AQ41" s="2" t="s">
        <v>5</v>
      </c>
      <c r="AR41" s="2" t="s">
        <v>3</v>
      </c>
      <c r="AS41" s="159" t="s">
        <v>99</v>
      </c>
      <c r="AT41" s="70" t="s">
        <v>56</v>
      </c>
      <c r="AU41" s="159" t="s">
        <v>99</v>
      </c>
      <c r="AV41" s="2" t="s">
        <v>5</v>
      </c>
      <c r="AW41" s="2" t="s">
        <v>3</v>
      </c>
      <c r="AX41" s="159" t="s">
        <v>99</v>
      </c>
      <c r="AY41" s="70" t="s">
        <v>57</v>
      </c>
      <c r="AZ41" s="159" t="s">
        <v>99</v>
      </c>
      <c r="BA41" s="2" t="s">
        <v>5</v>
      </c>
      <c r="BB41" s="2" t="s">
        <v>3</v>
      </c>
      <c r="BC41" s="159" t="s">
        <v>99</v>
      </c>
      <c r="BD41" s="70" t="s">
        <v>58</v>
      </c>
      <c r="BE41" s="159" t="s">
        <v>99</v>
      </c>
      <c r="BF41" s="2" t="s">
        <v>97</v>
      </c>
      <c r="BG41" s="2" t="s">
        <v>96</v>
      </c>
      <c r="BH41" s="159" t="s">
        <v>99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 x14ac:dyDescent="0.25">
      <c r="A42" s="161"/>
      <c r="B42" s="159"/>
      <c r="C42" s="11" t="s">
        <v>69</v>
      </c>
      <c r="D42" s="2" t="s">
        <v>98</v>
      </c>
      <c r="E42" s="159"/>
      <c r="F42" s="70"/>
      <c r="G42" s="159"/>
      <c r="H42" s="11" t="s">
        <v>69</v>
      </c>
      <c r="I42" s="2"/>
      <c r="J42" s="159"/>
      <c r="K42" s="70"/>
      <c r="L42" s="159"/>
      <c r="M42" s="11" t="s">
        <v>69</v>
      </c>
      <c r="N42" s="2"/>
      <c r="O42" s="159"/>
      <c r="P42" s="70"/>
      <c r="Q42" s="159"/>
      <c r="R42" s="11" t="s">
        <v>69</v>
      </c>
      <c r="S42" s="2"/>
      <c r="T42" s="159"/>
      <c r="U42" s="70"/>
      <c r="V42" s="159"/>
      <c r="W42" s="11" t="s">
        <v>69</v>
      </c>
      <c r="X42" s="2"/>
      <c r="Y42" s="159"/>
      <c r="Z42" s="70"/>
      <c r="AA42" s="159"/>
      <c r="AB42" s="11" t="s">
        <v>69</v>
      </c>
      <c r="AC42" s="2"/>
      <c r="AD42" s="159"/>
      <c r="AE42" s="70"/>
      <c r="AF42" s="159"/>
      <c r="AG42" s="11" t="s">
        <v>69</v>
      </c>
      <c r="AH42" s="2"/>
      <c r="AI42" s="159"/>
      <c r="AJ42" s="70"/>
      <c r="AK42" s="159"/>
      <c r="AL42" s="11" t="s">
        <v>69</v>
      </c>
      <c r="AM42" s="2"/>
      <c r="AN42" s="159"/>
      <c r="AO42" s="70"/>
      <c r="AP42" s="159"/>
      <c r="AQ42" s="11" t="s">
        <v>69</v>
      </c>
      <c r="AR42" s="2"/>
      <c r="AS42" s="159"/>
      <c r="AT42" s="70"/>
      <c r="AU42" s="159"/>
      <c r="AV42" s="11" t="s">
        <v>69</v>
      </c>
      <c r="AW42" s="2"/>
      <c r="AX42" s="159"/>
      <c r="AY42" s="70"/>
      <c r="AZ42" s="159"/>
      <c r="BA42" s="11" t="s">
        <v>69</v>
      </c>
      <c r="BB42" s="2"/>
      <c r="BC42" s="159"/>
      <c r="BD42" s="70"/>
      <c r="BE42" s="159"/>
      <c r="BF42" s="11" t="s">
        <v>69</v>
      </c>
      <c r="BG42" s="117"/>
      <c r="BH42" s="159"/>
      <c r="BI42" s="70"/>
    </row>
    <row r="43" spans="1:71" x14ac:dyDescent="0.25">
      <c r="A43" s="162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 x14ac:dyDescent="0.25">
      <c r="A44" s="4" t="s">
        <v>6</v>
      </c>
      <c r="B44" s="21">
        <v>205.79999999999998</v>
      </c>
      <c r="C44" s="21">
        <v>129.59</v>
      </c>
      <c r="D44" s="22">
        <v>47.599999999999994</v>
      </c>
      <c r="E44" s="23">
        <f>G80</f>
        <v>92.399999999999991</v>
      </c>
      <c r="F44" s="64">
        <f>(B44+C44+D44)-E44</f>
        <v>290.59000000000003</v>
      </c>
      <c r="G44" s="23">
        <v>92.399999999999991</v>
      </c>
      <c r="H44" s="21"/>
      <c r="I44" s="22">
        <v>72.8</v>
      </c>
      <c r="J44" s="23">
        <f>O80</f>
        <v>40.599999999999994</v>
      </c>
      <c r="K44" s="64">
        <f>(G44+H44+I44)-J44</f>
        <v>124.6</v>
      </c>
      <c r="L44" s="21">
        <v>40.599999999999994</v>
      </c>
      <c r="M44" s="21"/>
      <c r="N44" s="24">
        <v>18.899999999999999</v>
      </c>
      <c r="O44" s="25">
        <f>W80</f>
        <v>39.9</v>
      </c>
      <c r="P44" s="64">
        <f>(L44+M44+N44)-O44</f>
        <v>19.599999999999994</v>
      </c>
      <c r="Q44" s="21">
        <v>39.9</v>
      </c>
      <c r="R44" s="151">
        <f>18.05+95.04+61.9</f>
        <v>174.99</v>
      </c>
      <c r="S44" s="24">
        <v>184.1</v>
      </c>
      <c r="T44" s="25">
        <f>AE80</f>
        <v>399</v>
      </c>
      <c r="U44" s="64">
        <f>(Q44+R44+S44)-T44</f>
        <v>-9.9999999999909051E-3</v>
      </c>
      <c r="V44" s="25">
        <v>399</v>
      </c>
      <c r="W44" s="21">
        <f>18.2+95.04</f>
        <v>113.24000000000001</v>
      </c>
      <c r="X44" s="24">
        <v>11.899999999999999</v>
      </c>
      <c r="Y44" s="25">
        <f>AM80</f>
        <v>114.79999999999998</v>
      </c>
      <c r="Z44" s="64">
        <f>(V44+W44+X44)-Y44</f>
        <v>409.34000000000003</v>
      </c>
      <c r="AA44" s="21">
        <v>114.79999999999998</v>
      </c>
      <c r="AB44" s="21">
        <v>95.04</v>
      </c>
      <c r="AC44" s="24">
        <v>14</v>
      </c>
      <c r="AD44" s="25">
        <f>AU80</f>
        <v>136.5</v>
      </c>
      <c r="AE44" s="64">
        <f>(AA44+AB44+AC44)-AD44</f>
        <v>87.339999999999975</v>
      </c>
      <c r="AF44" s="21">
        <v>136.5</v>
      </c>
      <c r="AG44" s="21">
        <v>142.56</v>
      </c>
      <c r="AH44" s="24">
        <v>20.299999999999997</v>
      </c>
      <c r="AI44" s="25">
        <f>BC80</f>
        <v>182.7</v>
      </c>
      <c r="AJ44" s="64">
        <f>(AF44+AG44+AH44)-AI44</f>
        <v>116.66000000000003</v>
      </c>
      <c r="AK44" s="21">
        <v>182.7</v>
      </c>
      <c r="AL44" s="21"/>
      <c r="AM44" s="24">
        <v>57.4</v>
      </c>
      <c r="AN44" s="25">
        <f>BK80</f>
        <v>30.099999999999998</v>
      </c>
      <c r="AO44" s="64">
        <f>(AK44+AL44+AM44)-AN44</f>
        <v>210</v>
      </c>
      <c r="AP44" s="21"/>
      <c r="AQ44" s="21"/>
      <c r="AR44" s="24"/>
      <c r="AS44" s="25"/>
      <c r="AT44" s="64">
        <f>(AP44+AQ44+AR44)-AS44</f>
        <v>0</v>
      </c>
      <c r="AU44" s="21"/>
      <c r="AV44" s="21"/>
      <c r="AW44" s="24"/>
      <c r="AX44" s="97"/>
      <c r="AY44" s="64">
        <f>(AU44+AV44+AW44)-AX44</f>
        <v>0</v>
      </c>
      <c r="AZ44" s="97"/>
      <c r="BA44" s="21"/>
      <c r="BB44" s="24"/>
      <c r="BC44" s="25"/>
      <c r="BD44" s="64">
        <f>(AZ44+BA44+BB44)-BC44</f>
        <v>0</v>
      </c>
      <c r="BE44" s="26"/>
      <c r="BF44" s="26"/>
      <c r="BG44" s="27"/>
      <c r="BH44" s="25"/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 x14ac:dyDescent="0.25">
      <c r="A45" s="4" t="s">
        <v>7</v>
      </c>
      <c r="B45" s="21">
        <v>121</v>
      </c>
      <c r="C45" s="21">
        <f>227.16+408</f>
        <v>635.16</v>
      </c>
      <c r="D45" s="22">
        <v>71</v>
      </c>
      <c r="E45" s="23">
        <f t="shared" ref="E45:E63" si="15">G81</f>
        <v>81</v>
      </c>
      <c r="F45" s="64">
        <f>(B45+C45+D45)-E45</f>
        <v>746.16</v>
      </c>
      <c r="G45" s="23">
        <v>81</v>
      </c>
      <c r="H45" s="21">
        <v>452.34000000000003</v>
      </c>
      <c r="I45" s="22">
        <v>97</v>
      </c>
      <c r="J45" s="23">
        <f t="shared" ref="J45:J67" si="16">O81</f>
        <v>178</v>
      </c>
      <c r="K45" s="64">
        <f>(G45+H45+I45)-J45</f>
        <v>452.34000000000003</v>
      </c>
      <c r="L45" s="21">
        <v>178</v>
      </c>
      <c r="M45" s="21"/>
      <c r="N45" s="24">
        <v>31</v>
      </c>
      <c r="O45" s="25">
        <f t="shared" ref="O45:O67" si="17">W81</f>
        <v>99</v>
      </c>
      <c r="P45" s="64">
        <f>(L45+M45+N45)-O45</f>
        <v>110</v>
      </c>
      <c r="Q45" s="21">
        <v>99</v>
      </c>
      <c r="R45" s="21">
        <f>310.47+266</f>
        <v>576.47</v>
      </c>
      <c r="S45" s="24">
        <v>617</v>
      </c>
      <c r="T45" s="25">
        <f t="shared" ref="T45:T67" si="18">AE81</f>
        <v>713</v>
      </c>
      <c r="U45" s="65">
        <f>(Q45+R45+S45)-T45</f>
        <v>579.47</v>
      </c>
      <c r="V45" s="25">
        <v>713</v>
      </c>
      <c r="W45" s="21">
        <f>176.1+156</f>
        <v>332.1</v>
      </c>
      <c r="X45" s="24">
        <v>252</v>
      </c>
      <c r="Y45" s="25">
        <f t="shared" ref="Y45:Y67" si="19">AM81</f>
        <v>265</v>
      </c>
      <c r="Z45" s="65">
        <f>(V45+W45+X45)-Y45</f>
        <v>1032.0999999999999</v>
      </c>
      <c r="AA45" s="21">
        <v>265</v>
      </c>
      <c r="AB45" s="26">
        <v>312</v>
      </c>
      <c r="AC45" s="27">
        <v>13</v>
      </c>
      <c r="AD45" s="25">
        <f t="shared" ref="AD45:AD67" si="20">AU81</f>
        <v>121</v>
      </c>
      <c r="AE45" s="65">
        <f t="shared" ref="AE45:AE71" si="21">AA45+AB45+AC45-AD45</f>
        <v>469</v>
      </c>
      <c r="AF45" s="21">
        <v>121</v>
      </c>
      <c r="AG45" s="26">
        <v>468</v>
      </c>
      <c r="AH45" s="27">
        <v>20</v>
      </c>
      <c r="AI45" s="25">
        <f t="shared" ref="AI45:AI67" si="22">BC81</f>
        <v>245</v>
      </c>
      <c r="AJ45" s="65">
        <f t="shared" ref="AJ45:AJ71" si="23">AF45+AG45+AH45-AI45</f>
        <v>364</v>
      </c>
      <c r="AK45" s="21">
        <v>245</v>
      </c>
      <c r="AL45" s="26"/>
      <c r="AM45" s="27">
        <v>26</v>
      </c>
      <c r="AN45" s="25">
        <f t="shared" ref="AN45:AN63" si="24">BK81</f>
        <v>8</v>
      </c>
      <c r="AO45" s="65">
        <f t="shared" ref="AO45:AO71" si="25">AK45+AL45+AM45-AN45</f>
        <v>263</v>
      </c>
      <c r="AP45" s="21"/>
      <c r="AQ45" s="26"/>
      <c r="AR45" s="27"/>
      <c r="AS45" s="25"/>
      <c r="AT45" s="65">
        <f t="shared" ref="AT45:AT71" si="26">AP45+AQ45+AR45-AS45</f>
        <v>0</v>
      </c>
      <c r="AU45" s="21"/>
      <c r="AV45" s="26"/>
      <c r="AW45" s="27"/>
      <c r="AX45" s="97"/>
      <c r="AY45" s="65">
        <f t="shared" ref="AY45:AY71" si="27">AU45+AV45+AW45-AX45</f>
        <v>0</v>
      </c>
      <c r="AZ45" s="97"/>
      <c r="BA45" s="26"/>
      <c r="BB45" s="27"/>
      <c r="BC45" s="25"/>
      <c r="BD45" s="65">
        <f t="shared" ref="BD45:BD71" si="28">AZ45+BA45+BB45-BC45</f>
        <v>0</v>
      </c>
      <c r="BE45" s="26"/>
      <c r="BF45" s="26"/>
      <c r="BG45" s="27"/>
      <c r="BH45" s="25"/>
      <c r="BI45" s="65">
        <f t="shared" ref="BI45:BI71" si="29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 x14ac:dyDescent="0.25">
      <c r="A46" s="4" t="s">
        <v>8</v>
      </c>
      <c r="B46" s="21">
        <v>869</v>
      </c>
      <c r="C46" s="21">
        <f>91.92+300</f>
        <v>391.92</v>
      </c>
      <c r="D46" s="22">
        <v>41.5</v>
      </c>
      <c r="E46" s="23">
        <f t="shared" si="15"/>
        <v>924.5</v>
      </c>
      <c r="F46" s="64">
        <f t="shared" ref="F46:F71" si="30">(B46+C46+D46)-E46</f>
        <v>377.92000000000007</v>
      </c>
      <c r="G46" s="23">
        <v>924.5</v>
      </c>
      <c r="H46" s="21">
        <v>579.54</v>
      </c>
      <c r="I46" s="22">
        <v>49.5</v>
      </c>
      <c r="J46" s="23">
        <f t="shared" si="16"/>
        <v>1220.5</v>
      </c>
      <c r="K46" s="64">
        <f t="shared" ref="K46:K71" si="31">(G46+H46+I46)-J46</f>
        <v>333.03999999999996</v>
      </c>
      <c r="L46" s="21">
        <v>1220.5</v>
      </c>
      <c r="M46" s="21"/>
      <c r="N46" s="24">
        <v>21.5</v>
      </c>
      <c r="O46" s="25">
        <f t="shared" si="17"/>
        <v>1166.5</v>
      </c>
      <c r="P46" s="64">
        <f t="shared" ref="P46:P71" si="32">(L46+M46+N46)-O46</f>
        <v>75.5</v>
      </c>
      <c r="Q46" s="21">
        <v>1166.5</v>
      </c>
      <c r="R46" s="21">
        <f>113.77+330</f>
        <v>443.77</v>
      </c>
      <c r="S46" s="24">
        <v>36.5</v>
      </c>
      <c r="T46" s="25">
        <f t="shared" si="18"/>
        <v>1238</v>
      </c>
      <c r="U46" s="65">
        <f t="shared" ref="U46:U71" si="33">(Q46+R46+S46)-T46</f>
        <v>408.77</v>
      </c>
      <c r="V46" s="25">
        <v>1238</v>
      </c>
      <c r="W46" s="21">
        <f>167.42+90</f>
        <v>257.41999999999996</v>
      </c>
      <c r="X46" s="24">
        <v>18</v>
      </c>
      <c r="Y46" s="25">
        <f t="shared" si="19"/>
        <v>896.5</v>
      </c>
      <c r="Z46" s="65">
        <f t="shared" ref="Z46:Z71" si="34">(V46+W46+X46)-Y46</f>
        <v>616.92000000000007</v>
      </c>
      <c r="AA46" s="21">
        <v>896.5</v>
      </c>
      <c r="AB46" s="26">
        <v>106.05</v>
      </c>
      <c r="AC46" s="27">
        <v>320.5</v>
      </c>
      <c r="AD46" s="25">
        <f t="shared" si="20"/>
        <v>1067.5</v>
      </c>
      <c r="AE46" s="64">
        <f t="shared" si="21"/>
        <v>255.54999999999995</v>
      </c>
      <c r="AF46" s="21">
        <v>1067.5</v>
      </c>
      <c r="AG46" s="26">
        <f>13.45+450</f>
        <v>463.45</v>
      </c>
      <c r="AH46" s="27">
        <v>33.5</v>
      </c>
      <c r="AI46" s="25">
        <f t="shared" si="22"/>
        <v>860</v>
      </c>
      <c r="AJ46" s="64">
        <f t="shared" si="23"/>
        <v>704.45</v>
      </c>
      <c r="AK46" s="21">
        <v>860</v>
      </c>
      <c r="AL46" s="26"/>
      <c r="AM46" s="27">
        <v>49.5</v>
      </c>
      <c r="AN46" s="25">
        <f t="shared" si="24"/>
        <v>568.5</v>
      </c>
      <c r="AO46" s="64">
        <f t="shared" si="25"/>
        <v>341</v>
      </c>
      <c r="AP46" s="21"/>
      <c r="AQ46" s="26"/>
      <c r="AR46" s="27"/>
      <c r="AS46" s="25"/>
      <c r="AT46" s="64">
        <f t="shared" si="26"/>
        <v>0</v>
      </c>
      <c r="AU46" s="21"/>
      <c r="AV46" s="26"/>
      <c r="AW46" s="27"/>
      <c r="AX46" s="97"/>
      <c r="AY46" s="64">
        <f t="shared" si="27"/>
        <v>0</v>
      </c>
      <c r="AZ46" s="97"/>
      <c r="BA46" s="26"/>
      <c r="BB46" s="27"/>
      <c r="BC46" s="25"/>
      <c r="BD46" s="64">
        <f t="shared" si="28"/>
        <v>0</v>
      </c>
      <c r="BE46" s="26"/>
      <c r="BF46" s="26"/>
      <c r="BG46" s="27"/>
      <c r="BH46" s="25"/>
      <c r="BI46" s="64">
        <f t="shared" si="29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 x14ac:dyDescent="0.25">
      <c r="A47" s="14" t="s">
        <v>40</v>
      </c>
      <c r="B47" s="21">
        <v>0</v>
      </c>
      <c r="C47" s="21">
        <v>26.97</v>
      </c>
      <c r="D47" s="22">
        <v>0</v>
      </c>
      <c r="E47" s="23">
        <f t="shared" si="15"/>
        <v>0</v>
      </c>
      <c r="F47" s="64">
        <f t="shared" si="30"/>
        <v>26.97</v>
      </c>
      <c r="G47" s="23">
        <v>0</v>
      </c>
      <c r="H47" s="21"/>
      <c r="I47" s="22">
        <v>0</v>
      </c>
      <c r="J47" s="23">
        <f t="shared" si="16"/>
        <v>0</v>
      </c>
      <c r="K47" s="64">
        <f t="shared" si="31"/>
        <v>0</v>
      </c>
      <c r="L47" s="21">
        <v>0</v>
      </c>
      <c r="M47" s="21"/>
      <c r="N47" s="24">
        <v>0</v>
      </c>
      <c r="O47" s="25">
        <f t="shared" si="17"/>
        <v>0</v>
      </c>
      <c r="P47" s="64">
        <f t="shared" si="32"/>
        <v>0</v>
      </c>
      <c r="Q47" s="21">
        <v>0</v>
      </c>
      <c r="R47" s="21"/>
      <c r="S47" s="24">
        <v>0</v>
      </c>
      <c r="T47" s="25">
        <f t="shared" si="18"/>
        <v>0</v>
      </c>
      <c r="U47" s="65">
        <f t="shared" si="33"/>
        <v>0</v>
      </c>
      <c r="V47" s="25">
        <v>0</v>
      </c>
      <c r="W47" s="21"/>
      <c r="X47" s="24">
        <v>0</v>
      </c>
      <c r="Y47" s="25">
        <f t="shared" si="19"/>
        <v>0</v>
      </c>
      <c r="Z47" s="65">
        <f t="shared" si="34"/>
        <v>0</v>
      </c>
      <c r="AA47" s="21">
        <v>0</v>
      </c>
      <c r="AB47" s="26">
        <f>40.22+90</f>
        <v>130.22</v>
      </c>
      <c r="AC47" s="27">
        <v>0</v>
      </c>
      <c r="AD47" s="25">
        <f t="shared" si="20"/>
        <v>50.15</v>
      </c>
      <c r="AE47" s="64">
        <f t="shared" si="21"/>
        <v>80.069999999999993</v>
      </c>
      <c r="AF47" s="21">
        <v>50.15</v>
      </c>
      <c r="AG47" s="26"/>
      <c r="AH47" s="27">
        <v>140</v>
      </c>
      <c r="AI47" s="25">
        <f t="shared" si="22"/>
        <v>0</v>
      </c>
      <c r="AJ47" s="64">
        <f t="shared" si="23"/>
        <v>190.15</v>
      </c>
      <c r="AK47" s="21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/>
      <c r="AQ47" s="26"/>
      <c r="AR47" s="27"/>
      <c r="AS47" s="25"/>
      <c r="AT47" s="64">
        <f t="shared" si="26"/>
        <v>0</v>
      </c>
      <c r="AU47" s="21"/>
      <c r="AV47" s="26"/>
      <c r="AW47" s="27"/>
      <c r="AX47" s="97"/>
      <c r="AY47" s="64">
        <f t="shared" si="27"/>
        <v>0</v>
      </c>
      <c r="AZ47" s="97"/>
      <c r="BA47" s="26"/>
      <c r="BB47" s="27"/>
      <c r="BC47" s="25"/>
      <c r="BD47" s="64">
        <f t="shared" si="28"/>
        <v>0</v>
      </c>
      <c r="BE47" s="26"/>
      <c r="BF47" s="26"/>
      <c r="BG47" s="27"/>
      <c r="BH47" s="25"/>
      <c r="BI47" s="64">
        <f t="shared" si="29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 x14ac:dyDescent="0.25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0"/>
        <v>0</v>
      </c>
      <c r="G48" s="23">
        <v>0</v>
      </c>
      <c r="H48" s="21"/>
      <c r="I48" s="22">
        <v>0</v>
      </c>
      <c r="J48" s="23">
        <f t="shared" si="16"/>
        <v>0</v>
      </c>
      <c r="K48" s="64">
        <f t="shared" si="31"/>
        <v>0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2"/>
        <v>0</v>
      </c>
      <c r="Q48" s="21">
        <v>0</v>
      </c>
      <c r="R48" s="21"/>
      <c r="S48" s="24">
        <v>0</v>
      </c>
      <c r="T48" s="25">
        <f t="shared" si="18"/>
        <v>0</v>
      </c>
      <c r="U48" s="65">
        <f t="shared" si="33"/>
        <v>0</v>
      </c>
      <c r="V48" s="25">
        <v>0</v>
      </c>
      <c r="W48" s="21">
        <v>49.4</v>
      </c>
      <c r="X48" s="24">
        <v>0</v>
      </c>
      <c r="Y48" s="25">
        <f t="shared" si="19"/>
        <v>0</v>
      </c>
      <c r="Z48" s="65">
        <f t="shared" si="34"/>
        <v>49.4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1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/>
      <c r="AQ48" s="26"/>
      <c r="AR48" s="27"/>
      <c r="AS48" s="25"/>
      <c r="AT48" s="64">
        <f t="shared" si="26"/>
        <v>0</v>
      </c>
      <c r="AU48" s="21"/>
      <c r="AV48" s="26"/>
      <c r="AW48" s="27"/>
      <c r="AX48" s="97"/>
      <c r="AY48" s="64">
        <f t="shared" si="27"/>
        <v>0</v>
      </c>
      <c r="AZ48" s="97"/>
      <c r="BA48" s="26"/>
      <c r="BB48" s="27"/>
      <c r="BC48" s="25"/>
      <c r="BD48" s="64">
        <f t="shared" si="28"/>
        <v>0</v>
      </c>
      <c r="BE48" s="26"/>
      <c r="BF48" s="26"/>
      <c r="BG48" s="27"/>
      <c r="BH48" s="25"/>
      <c r="BI48" s="64">
        <f t="shared" si="29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 x14ac:dyDescent="0.25">
      <c r="A49" s="4" t="s">
        <v>11</v>
      </c>
      <c r="B49" s="21">
        <v>253</v>
      </c>
      <c r="C49" s="26">
        <v>140</v>
      </c>
      <c r="D49" s="22">
        <v>50</v>
      </c>
      <c r="E49" s="23">
        <f t="shared" si="15"/>
        <v>136</v>
      </c>
      <c r="F49" s="64">
        <f t="shared" si="30"/>
        <v>307</v>
      </c>
      <c r="G49" s="23">
        <v>136</v>
      </c>
      <c r="H49" s="26">
        <v>150</v>
      </c>
      <c r="I49" s="22">
        <v>47</v>
      </c>
      <c r="J49" s="23">
        <f t="shared" si="16"/>
        <v>165</v>
      </c>
      <c r="K49" s="64">
        <f t="shared" si="31"/>
        <v>168</v>
      </c>
      <c r="L49" s="21">
        <v>165</v>
      </c>
      <c r="M49" s="21"/>
      <c r="N49" s="24">
        <v>7</v>
      </c>
      <c r="O49" s="25">
        <f t="shared" si="17"/>
        <v>94</v>
      </c>
      <c r="P49" s="64">
        <f t="shared" si="32"/>
        <v>78</v>
      </c>
      <c r="Q49" s="21">
        <v>94</v>
      </c>
      <c r="R49" s="26">
        <v>160</v>
      </c>
      <c r="S49" s="24">
        <v>21</v>
      </c>
      <c r="T49" s="25">
        <f t="shared" si="18"/>
        <v>193</v>
      </c>
      <c r="U49" s="65">
        <f t="shared" si="33"/>
        <v>82</v>
      </c>
      <c r="V49" s="25">
        <v>193</v>
      </c>
      <c r="W49" s="26">
        <v>240</v>
      </c>
      <c r="X49" s="24">
        <v>9</v>
      </c>
      <c r="Y49" s="25">
        <f t="shared" si="19"/>
        <v>133</v>
      </c>
      <c r="Z49" s="65">
        <f t="shared" si="34"/>
        <v>309</v>
      </c>
      <c r="AA49" s="21">
        <v>133</v>
      </c>
      <c r="AB49" s="26">
        <v>240</v>
      </c>
      <c r="AC49" s="27">
        <v>12</v>
      </c>
      <c r="AD49" s="25">
        <f t="shared" si="20"/>
        <v>25</v>
      </c>
      <c r="AE49" s="64">
        <f t="shared" si="21"/>
        <v>360</v>
      </c>
      <c r="AF49" s="21">
        <v>25</v>
      </c>
      <c r="AG49" s="26">
        <v>360</v>
      </c>
      <c r="AH49" s="27">
        <v>306</v>
      </c>
      <c r="AI49" s="25">
        <f t="shared" si="22"/>
        <v>398</v>
      </c>
      <c r="AJ49" s="64">
        <f t="shared" si="23"/>
        <v>293</v>
      </c>
      <c r="AK49" s="21">
        <v>398</v>
      </c>
      <c r="AL49" s="26"/>
      <c r="AM49" s="27">
        <v>9</v>
      </c>
      <c r="AN49" s="25">
        <f t="shared" si="24"/>
        <v>174</v>
      </c>
      <c r="AO49" s="64">
        <f t="shared" si="25"/>
        <v>233</v>
      </c>
      <c r="AP49" s="21"/>
      <c r="AQ49" s="26"/>
      <c r="AR49" s="27"/>
      <c r="AS49" s="25"/>
      <c r="AT49" s="64">
        <f t="shared" si="26"/>
        <v>0</v>
      </c>
      <c r="AU49" s="21"/>
      <c r="AV49" s="26"/>
      <c r="AW49" s="27"/>
      <c r="AX49" s="97"/>
      <c r="AY49" s="64">
        <f t="shared" si="27"/>
        <v>0</v>
      </c>
      <c r="AZ49" s="97"/>
      <c r="BA49" s="26"/>
      <c r="BB49" s="27"/>
      <c r="BC49" s="25"/>
      <c r="BD49" s="64">
        <f t="shared" si="28"/>
        <v>0</v>
      </c>
      <c r="BE49" s="26"/>
      <c r="BF49" s="26"/>
      <c r="BG49" s="27"/>
      <c r="BH49" s="25"/>
      <c r="BI49" s="64">
        <f t="shared" si="29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 x14ac:dyDescent="0.25">
      <c r="A50" s="4" t="s">
        <v>12</v>
      </c>
      <c r="B50" s="21">
        <v>80</v>
      </c>
      <c r="C50" s="26"/>
      <c r="D50" s="22">
        <v>33</v>
      </c>
      <c r="E50" s="23">
        <f t="shared" si="15"/>
        <v>46</v>
      </c>
      <c r="F50" s="64">
        <f t="shared" si="30"/>
        <v>67</v>
      </c>
      <c r="G50" s="23">
        <v>46</v>
      </c>
      <c r="H50" s="26"/>
      <c r="I50" s="22">
        <v>63</v>
      </c>
      <c r="J50" s="23">
        <f t="shared" si="16"/>
        <v>64</v>
      </c>
      <c r="K50" s="64">
        <f t="shared" si="31"/>
        <v>45</v>
      </c>
      <c r="L50" s="21">
        <v>64</v>
      </c>
      <c r="M50" s="21"/>
      <c r="N50" s="24">
        <v>14</v>
      </c>
      <c r="O50" s="25">
        <f t="shared" si="17"/>
        <v>58</v>
      </c>
      <c r="P50" s="64">
        <f t="shared" si="32"/>
        <v>20</v>
      </c>
      <c r="Q50" s="21">
        <v>58</v>
      </c>
      <c r="R50" s="26"/>
      <c r="S50" s="24">
        <v>43</v>
      </c>
      <c r="T50" s="25">
        <f t="shared" si="18"/>
        <v>70</v>
      </c>
      <c r="U50" s="65">
        <f t="shared" si="33"/>
        <v>31</v>
      </c>
      <c r="V50" s="25">
        <v>70</v>
      </c>
      <c r="W50" s="26"/>
      <c r="X50" s="24">
        <v>8</v>
      </c>
      <c r="Y50" s="25">
        <f t="shared" si="19"/>
        <v>28</v>
      </c>
      <c r="Z50" s="65">
        <f t="shared" si="34"/>
        <v>50</v>
      </c>
      <c r="AA50" s="21">
        <v>28</v>
      </c>
      <c r="AB50" s="26"/>
      <c r="AC50" s="27">
        <v>9</v>
      </c>
      <c r="AD50" s="25">
        <f t="shared" si="20"/>
        <v>15</v>
      </c>
      <c r="AE50" s="64">
        <f t="shared" si="21"/>
        <v>22</v>
      </c>
      <c r="AF50" s="21">
        <v>15</v>
      </c>
      <c r="AG50" s="26"/>
      <c r="AH50" s="27">
        <v>489</v>
      </c>
      <c r="AI50" s="25">
        <f t="shared" si="22"/>
        <v>227</v>
      </c>
      <c r="AJ50" s="64">
        <f t="shared" si="23"/>
        <v>277</v>
      </c>
      <c r="AK50" s="21">
        <v>227</v>
      </c>
      <c r="AL50" s="26"/>
      <c r="AM50" s="27">
        <v>7</v>
      </c>
      <c r="AN50" s="25">
        <f t="shared" si="24"/>
        <v>147</v>
      </c>
      <c r="AO50" s="64">
        <f t="shared" si="25"/>
        <v>87</v>
      </c>
      <c r="AP50" s="21"/>
      <c r="AQ50" s="26"/>
      <c r="AR50" s="27"/>
      <c r="AS50" s="25"/>
      <c r="AT50" s="64">
        <f t="shared" si="26"/>
        <v>0</v>
      </c>
      <c r="AU50" s="21"/>
      <c r="AV50" s="26"/>
      <c r="AW50" s="27"/>
      <c r="AX50" s="97"/>
      <c r="AY50" s="64">
        <f t="shared" si="27"/>
        <v>0</v>
      </c>
      <c r="AZ50" s="97"/>
      <c r="BA50" s="26"/>
      <c r="BB50" s="27"/>
      <c r="BC50" s="25"/>
      <c r="BD50" s="64">
        <f t="shared" si="28"/>
        <v>0</v>
      </c>
      <c r="BE50" s="26"/>
      <c r="BF50" s="26"/>
      <c r="BG50" s="27"/>
      <c r="BH50" s="25"/>
      <c r="BI50" s="64">
        <f t="shared" si="29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 x14ac:dyDescent="0.25">
      <c r="A51" s="4" t="s">
        <v>13</v>
      </c>
      <c r="B51" s="21">
        <v>169.6</v>
      </c>
      <c r="C51" s="26"/>
      <c r="D51" s="22">
        <v>41.6</v>
      </c>
      <c r="E51" s="23">
        <f t="shared" si="15"/>
        <v>74.8</v>
      </c>
      <c r="F51" s="64">
        <f t="shared" si="30"/>
        <v>136.39999999999998</v>
      </c>
      <c r="G51" s="23">
        <v>74.8</v>
      </c>
      <c r="H51" s="26"/>
      <c r="I51" s="22">
        <v>43.2</v>
      </c>
      <c r="J51" s="23">
        <f t="shared" si="16"/>
        <v>86.800000000000011</v>
      </c>
      <c r="K51" s="64">
        <f t="shared" si="31"/>
        <v>31.199999999999989</v>
      </c>
      <c r="L51" s="21">
        <v>86.800000000000011</v>
      </c>
      <c r="M51" s="21"/>
      <c r="N51" s="24">
        <v>8.8000000000000007</v>
      </c>
      <c r="O51" s="25">
        <f t="shared" si="17"/>
        <v>120</v>
      </c>
      <c r="P51" s="64">
        <f t="shared" si="32"/>
        <v>-24.399999999999991</v>
      </c>
      <c r="Q51" s="21">
        <v>120</v>
      </c>
      <c r="R51" s="26"/>
      <c r="S51" s="24">
        <v>0</v>
      </c>
      <c r="T51" s="25">
        <f t="shared" si="18"/>
        <v>101.2</v>
      </c>
      <c r="U51" s="65">
        <f t="shared" si="33"/>
        <v>18.799999999999997</v>
      </c>
      <c r="V51" s="25">
        <v>101.2</v>
      </c>
      <c r="W51" s="26"/>
      <c r="X51" s="24">
        <v>11.200000000000001</v>
      </c>
      <c r="Y51" s="25">
        <f t="shared" si="19"/>
        <v>39.200000000000003</v>
      </c>
      <c r="Z51" s="65">
        <f t="shared" si="34"/>
        <v>73.2</v>
      </c>
      <c r="AA51" s="21">
        <v>39.200000000000003</v>
      </c>
      <c r="AB51" s="26">
        <v>192</v>
      </c>
      <c r="AC51" s="27">
        <v>6.8000000000000007</v>
      </c>
      <c r="AD51" s="25">
        <f t="shared" si="20"/>
        <v>209.6</v>
      </c>
      <c r="AE51" s="64">
        <f t="shared" si="21"/>
        <v>28.400000000000006</v>
      </c>
      <c r="AF51" s="21">
        <v>209.6</v>
      </c>
      <c r="AG51" s="26"/>
      <c r="AH51" s="27">
        <v>4</v>
      </c>
      <c r="AI51" s="25">
        <f t="shared" si="22"/>
        <v>17.600000000000001</v>
      </c>
      <c r="AJ51" s="64">
        <f t="shared" si="23"/>
        <v>196</v>
      </c>
      <c r="AK51" s="21">
        <v>17.600000000000001</v>
      </c>
      <c r="AL51" s="151">
        <v>108</v>
      </c>
      <c r="AM51" s="27">
        <v>4.4000000000000004</v>
      </c>
      <c r="AN51" s="25">
        <f t="shared" si="24"/>
        <v>130</v>
      </c>
      <c r="AO51" s="64">
        <f t="shared" si="25"/>
        <v>0</v>
      </c>
      <c r="AP51" s="21"/>
      <c r="AQ51" s="26"/>
      <c r="AR51" s="27"/>
      <c r="AS51" s="25"/>
      <c r="AT51" s="64">
        <f t="shared" si="26"/>
        <v>0</v>
      </c>
      <c r="AU51" s="21"/>
      <c r="AV51" s="26"/>
      <c r="AW51" s="27"/>
      <c r="AX51" s="97"/>
      <c r="AY51" s="64">
        <f t="shared" si="27"/>
        <v>0</v>
      </c>
      <c r="AZ51" s="97"/>
      <c r="BA51" s="26"/>
      <c r="BB51" s="27"/>
      <c r="BC51" s="25"/>
      <c r="BD51" s="64">
        <f t="shared" si="28"/>
        <v>0</v>
      </c>
      <c r="BE51" s="26"/>
      <c r="BF51" s="26"/>
      <c r="BG51" s="27"/>
      <c r="BH51" s="25"/>
      <c r="BI51" s="64">
        <f t="shared" si="29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 x14ac:dyDescent="0.25">
      <c r="A52" s="14" t="s">
        <v>14</v>
      </c>
      <c r="B52" s="21">
        <v>11.2</v>
      </c>
      <c r="C52" s="26">
        <v>60.5</v>
      </c>
      <c r="D52" s="22">
        <v>9.1</v>
      </c>
      <c r="E52" s="23">
        <f t="shared" si="15"/>
        <v>7.6999999999999993</v>
      </c>
      <c r="F52" s="64">
        <f t="shared" si="30"/>
        <v>73.099999999999994</v>
      </c>
      <c r="G52" s="23">
        <v>7.6999999999999993</v>
      </c>
      <c r="H52" s="26">
        <v>155.62</v>
      </c>
      <c r="I52" s="22">
        <v>17.5</v>
      </c>
      <c r="J52" s="23">
        <f t="shared" si="16"/>
        <v>6.3</v>
      </c>
      <c r="K52" s="64">
        <f t="shared" si="31"/>
        <v>174.51999999999998</v>
      </c>
      <c r="L52" s="21">
        <v>6.3</v>
      </c>
      <c r="M52" s="21"/>
      <c r="N52" s="24">
        <v>659.4</v>
      </c>
      <c r="O52" s="25">
        <f t="shared" si="17"/>
        <v>23.799999999999997</v>
      </c>
      <c r="P52" s="64">
        <f t="shared" si="32"/>
        <v>641.9</v>
      </c>
      <c r="Q52" s="21">
        <v>23.799999999999997</v>
      </c>
      <c r="R52" s="26">
        <v>115.2</v>
      </c>
      <c r="S52" s="24">
        <v>651</v>
      </c>
      <c r="T52" s="25">
        <f t="shared" si="18"/>
        <v>478.79999999999995</v>
      </c>
      <c r="U52" s="65">
        <f t="shared" si="33"/>
        <v>311.20000000000005</v>
      </c>
      <c r="V52" s="25">
        <v>478.79999999999995</v>
      </c>
      <c r="W52" s="26">
        <v>99.449999999999989</v>
      </c>
      <c r="X52" s="24">
        <v>7</v>
      </c>
      <c r="Y52" s="25">
        <f t="shared" si="19"/>
        <v>410.2</v>
      </c>
      <c r="Z52" s="65">
        <f t="shared" si="34"/>
        <v>175.05</v>
      </c>
      <c r="AA52" s="21">
        <v>410.2</v>
      </c>
      <c r="AB52" s="26"/>
      <c r="AC52" s="27">
        <v>2.8</v>
      </c>
      <c r="AD52" s="25">
        <f t="shared" si="20"/>
        <v>7.6999999999999993</v>
      </c>
      <c r="AE52" s="64">
        <f t="shared" si="21"/>
        <v>405.3</v>
      </c>
      <c r="AF52" s="21">
        <v>7.6999999999999993</v>
      </c>
      <c r="AG52" s="26">
        <f>171.79+288</f>
        <v>459.78999999999996</v>
      </c>
      <c r="AH52" s="27">
        <v>4.8999999999999995</v>
      </c>
      <c r="AI52" s="25">
        <f t="shared" si="22"/>
        <v>477.4</v>
      </c>
      <c r="AJ52" s="64">
        <f t="shared" si="23"/>
        <v>-5.0100000000000477</v>
      </c>
      <c r="AK52" s="21">
        <v>477.4</v>
      </c>
      <c r="AL52" s="26"/>
      <c r="AM52" s="27">
        <v>2.8</v>
      </c>
      <c r="AN52" s="25">
        <f t="shared" si="24"/>
        <v>9.7999999999999989</v>
      </c>
      <c r="AO52" s="64">
        <f t="shared" si="25"/>
        <v>470.4</v>
      </c>
      <c r="AP52" s="21"/>
      <c r="AQ52" s="26"/>
      <c r="AR52" s="27"/>
      <c r="AS52" s="25"/>
      <c r="AT52" s="64">
        <f t="shared" si="26"/>
        <v>0</v>
      </c>
      <c r="AU52" s="21"/>
      <c r="AV52" s="26"/>
      <c r="AW52" s="27"/>
      <c r="AX52" s="97"/>
      <c r="AY52" s="64">
        <f t="shared" si="27"/>
        <v>0</v>
      </c>
      <c r="AZ52" s="97"/>
      <c r="BA52" s="26"/>
      <c r="BB52" s="27"/>
      <c r="BC52" s="25"/>
      <c r="BD52" s="64">
        <f t="shared" si="28"/>
        <v>0</v>
      </c>
      <c r="BE52" s="26"/>
      <c r="BF52" s="26"/>
      <c r="BG52" s="27"/>
      <c r="BH52" s="25"/>
      <c r="BI52" s="64">
        <f t="shared" si="29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 x14ac:dyDescent="0.25">
      <c r="A53" s="4" t="s">
        <v>15</v>
      </c>
      <c r="B53" s="21">
        <v>183.2</v>
      </c>
      <c r="C53" s="26">
        <v>71.47</v>
      </c>
      <c r="D53" s="22">
        <v>41.6</v>
      </c>
      <c r="E53" s="23">
        <f t="shared" si="15"/>
        <v>104.4</v>
      </c>
      <c r="F53" s="64">
        <f t="shared" si="30"/>
        <v>191.86999999999998</v>
      </c>
      <c r="G53" s="23">
        <v>104.4</v>
      </c>
      <c r="H53" s="26"/>
      <c r="I53" s="22">
        <v>68</v>
      </c>
      <c r="J53" s="23">
        <f t="shared" si="16"/>
        <v>59.2</v>
      </c>
      <c r="K53" s="64">
        <f t="shared" si="31"/>
        <v>113.2</v>
      </c>
      <c r="L53" s="21">
        <v>59.2</v>
      </c>
      <c r="M53" s="21"/>
      <c r="N53" s="24">
        <v>12</v>
      </c>
      <c r="O53" s="25">
        <f t="shared" si="17"/>
        <v>30.400000000000002</v>
      </c>
      <c r="P53" s="64">
        <f t="shared" si="32"/>
        <v>40.799999999999997</v>
      </c>
      <c r="Q53" s="21">
        <v>30.400000000000002</v>
      </c>
      <c r="R53" s="26">
        <v>49.92</v>
      </c>
      <c r="S53" s="24">
        <v>199.60000000000002</v>
      </c>
      <c r="T53" s="25">
        <f t="shared" si="18"/>
        <v>124.80000000000001</v>
      </c>
      <c r="U53" s="65">
        <f t="shared" si="33"/>
        <v>155.12</v>
      </c>
      <c r="V53" s="25">
        <v>124.80000000000001</v>
      </c>
      <c r="W53" s="26">
        <v>28.61</v>
      </c>
      <c r="X53" s="24">
        <v>55.2</v>
      </c>
      <c r="Y53" s="25">
        <f t="shared" si="19"/>
        <v>5.6000000000000005</v>
      </c>
      <c r="Z53" s="65">
        <f t="shared" si="34"/>
        <v>203.01000000000002</v>
      </c>
      <c r="AA53" s="21">
        <v>5.6000000000000005</v>
      </c>
      <c r="AB53" s="26"/>
      <c r="AC53" s="27">
        <v>953.6</v>
      </c>
      <c r="AD53" s="25">
        <f t="shared" si="20"/>
        <v>192</v>
      </c>
      <c r="AE53" s="64">
        <f t="shared" si="21"/>
        <v>767.2</v>
      </c>
      <c r="AF53" s="21">
        <v>192</v>
      </c>
      <c r="AG53" s="26">
        <v>115.2</v>
      </c>
      <c r="AH53" s="27">
        <v>313.60000000000002</v>
      </c>
      <c r="AI53" s="25">
        <f t="shared" si="22"/>
        <v>212</v>
      </c>
      <c r="AJ53" s="64">
        <f t="shared" si="23"/>
        <v>408.79999999999995</v>
      </c>
      <c r="AK53" s="21">
        <v>212</v>
      </c>
      <c r="AL53" s="26"/>
      <c r="AM53" s="27">
        <v>9.6000000000000014</v>
      </c>
      <c r="AN53" s="25">
        <f t="shared" si="24"/>
        <v>108</v>
      </c>
      <c r="AO53" s="64">
        <f t="shared" si="25"/>
        <v>113.6</v>
      </c>
      <c r="AP53" s="21"/>
      <c r="AQ53" s="26"/>
      <c r="AR53" s="27"/>
      <c r="AS53" s="25"/>
      <c r="AT53" s="64">
        <f t="shared" si="26"/>
        <v>0</v>
      </c>
      <c r="AU53" s="21"/>
      <c r="AV53" s="26"/>
      <c r="AW53" s="27"/>
      <c r="AX53" s="97"/>
      <c r="AY53" s="64">
        <f t="shared" si="27"/>
        <v>0</v>
      </c>
      <c r="AZ53" s="97"/>
      <c r="BA53" s="26"/>
      <c r="BB53" s="27"/>
      <c r="BC53" s="25"/>
      <c r="BD53" s="64">
        <f t="shared" si="28"/>
        <v>0</v>
      </c>
      <c r="BE53" s="26"/>
      <c r="BF53" s="26"/>
      <c r="BG53" s="27"/>
      <c r="BH53" s="25"/>
      <c r="BI53" s="64">
        <f t="shared" si="29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 x14ac:dyDescent="0.25">
      <c r="A54" s="20" t="s">
        <v>93</v>
      </c>
      <c r="B54" s="21">
        <v>0</v>
      </c>
      <c r="C54" s="21">
        <v>23.76</v>
      </c>
      <c r="D54" s="22">
        <v>0</v>
      </c>
      <c r="E54" s="23">
        <f t="shared" si="15"/>
        <v>0</v>
      </c>
      <c r="F54" s="64">
        <f t="shared" si="30"/>
        <v>23.76</v>
      </c>
      <c r="G54" s="23">
        <v>0</v>
      </c>
      <c r="H54" s="21"/>
      <c r="I54" s="22">
        <v>0</v>
      </c>
      <c r="J54" s="23">
        <f t="shared" si="16"/>
        <v>0</v>
      </c>
      <c r="K54" s="64">
        <f t="shared" si="31"/>
        <v>0</v>
      </c>
      <c r="L54" s="21">
        <v>0</v>
      </c>
      <c r="M54" s="21"/>
      <c r="N54" s="24">
        <v>0</v>
      </c>
      <c r="O54" s="25">
        <f t="shared" si="17"/>
        <v>0</v>
      </c>
      <c r="P54" s="64">
        <f t="shared" si="32"/>
        <v>0</v>
      </c>
      <c r="Q54" s="21">
        <v>0</v>
      </c>
      <c r="R54" s="21">
        <v>33.78</v>
      </c>
      <c r="S54" s="24">
        <v>0</v>
      </c>
      <c r="T54" s="25">
        <f t="shared" si="18"/>
        <v>0</v>
      </c>
      <c r="U54" s="65">
        <f t="shared" si="33"/>
        <v>33.78</v>
      </c>
      <c r="V54" s="25">
        <v>0</v>
      </c>
      <c r="W54" s="21"/>
      <c r="X54" s="24">
        <v>0</v>
      </c>
      <c r="Y54" s="25">
        <f t="shared" si="19"/>
        <v>0</v>
      </c>
      <c r="Z54" s="65">
        <f t="shared" si="34"/>
        <v>0</v>
      </c>
      <c r="AA54" s="21">
        <v>0</v>
      </c>
      <c r="AB54" s="26">
        <v>174.59</v>
      </c>
      <c r="AC54" s="27">
        <v>0</v>
      </c>
      <c r="AD54" s="25">
        <f t="shared" si="20"/>
        <v>0</v>
      </c>
      <c r="AE54" s="64">
        <f t="shared" si="21"/>
        <v>174.59</v>
      </c>
      <c r="AF54" s="21">
        <v>0</v>
      </c>
      <c r="AG54" s="26"/>
      <c r="AH54" s="27">
        <v>0</v>
      </c>
      <c r="AI54" s="25">
        <f t="shared" si="22"/>
        <v>0</v>
      </c>
      <c r="AJ54" s="64">
        <f t="shared" si="23"/>
        <v>0</v>
      </c>
      <c r="AK54" s="21">
        <v>0</v>
      </c>
      <c r="AL54" s="26"/>
      <c r="AM54" s="27">
        <v>0</v>
      </c>
      <c r="AN54" s="25">
        <f t="shared" si="24"/>
        <v>0</v>
      </c>
      <c r="AO54" s="64">
        <f t="shared" si="25"/>
        <v>0</v>
      </c>
      <c r="AP54" s="21"/>
      <c r="AQ54" s="26"/>
      <c r="AR54" s="27"/>
      <c r="AS54" s="25"/>
      <c r="AT54" s="64">
        <f t="shared" si="26"/>
        <v>0</v>
      </c>
      <c r="AU54" s="21"/>
      <c r="AV54" s="26"/>
      <c r="AW54" s="27"/>
      <c r="AX54" s="97"/>
      <c r="AY54" s="64">
        <f t="shared" si="27"/>
        <v>0</v>
      </c>
      <c r="AZ54" s="97"/>
      <c r="BA54" s="26"/>
      <c r="BB54" s="27"/>
      <c r="BC54" s="25"/>
      <c r="BD54" s="64">
        <f t="shared" si="28"/>
        <v>0</v>
      </c>
      <c r="BE54" s="26"/>
      <c r="BF54" s="26"/>
      <c r="BG54" s="27"/>
      <c r="BH54" s="25"/>
      <c r="BI54" s="64">
        <f t="shared" si="29"/>
        <v>0</v>
      </c>
      <c r="BJ54" s="20" t="s">
        <v>93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 x14ac:dyDescent="0.25">
      <c r="A55" s="14" t="s">
        <v>43</v>
      </c>
      <c r="B55" s="21">
        <v>2.88</v>
      </c>
      <c r="C55" s="21"/>
      <c r="D55" s="22">
        <v>2.56</v>
      </c>
      <c r="E55" s="23">
        <f t="shared" si="15"/>
        <v>3.52</v>
      </c>
      <c r="F55" s="64">
        <f t="shared" si="30"/>
        <v>1.9199999999999995</v>
      </c>
      <c r="G55" s="23">
        <v>3.52</v>
      </c>
      <c r="H55" s="21"/>
      <c r="I55" s="22">
        <v>2.2400000000000002</v>
      </c>
      <c r="J55" s="23">
        <f t="shared" si="16"/>
        <v>3.84</v>
      </c>
      <c r="K55" s="64">
        <f t="shared" si="31"/>
        <v>1.92</v>
      </c>
      <c r="L55" s="21">
        <v>3.84</v>
      </c>
      <c r="M55" s="21"/>
      <c r="N55" s="24">
        <v>1.1200000000000001</v>
      </c>
      <c r="O55" s="25">
        <f t="shared" si="17"/>
        <v>2.2400000000000002</v>
      </c>
      <c r="P55" s="64">
        <f t="shared" si="32"/>
        <v>2.7199999999999998</v>
      </c>
      <c r="Q55" s="21">
        <v>2.2400000000000002</v>
      </c>
      <c r="R55" s="21"/>
      <c r="S55" s="24">
        <v>24.64</v>
      </c>
      <c r="T55" s="25">
        <f t="shared" si="18"/>
        <v>8.9600000000000009</v>
      </c>
      <c r="U55" s="65">
        <f t="shared" si="33"/>
        <v>17.920000000000002</v>
      </c>
      <c r="V55" s="25">
        <v>8.9600000000000009</v>
      </c>
      <c r="W55" s="21"/>
      <c r="X55" s="24">
        <v>9.2799999999999994</v>
      </c>
      <c r="Y55" s="25">
        <f t="shared" si="19"/>
        <v>1.28</v>
      </c>
      <c r="Z55" s="65">
        <f t="shared" si="34"/>
        <v>16.96</v>
      </c>
      <c r="AA55" s="21">
        <v>1.28</v>
      </c>
      <c r="AB55" s="26"/>
      <c r="AC55" s="27">
        <v>0.32</v>
      </c>
      <c r="AD55" s="25">
        <f t="shared" si="20"/>
        <v>2.2400000000000002</v>
      </c>
      <c r="AE55" s="64">
        <f t="shared" si="21"/>
        <v>-0.64000000000000012</v>
      </c>
      <c r="AF55" s="21">
        <v>2.2400000000000002</v>
      </c>
      <c r="AG55" s="26"/>
      <c r="AH55" s="27">
        <v>160.32</v>
      </c>
      <c r="AI55" s="25">
        <f t="shared" si="22"/>
        <v>114.24000000000001</v>
      </c>
      <c r="AJ55" s="64">
        <f t="shared" si="23"/>
        <v>48.319999999999993</v>
      </c>
      <c r="AK55" s="21">
        <v>114.24000000000001</v>
      </c>
      <c r="AL55" s="26"/>
      <c r="AM55" s="27">
        <v>0.96</v>
      </c>
      <c r="AN55" s="25">
        <f t="shared" si="24"/>
        <v>0</v>
      </c>
      <c r="AO55" s="64">
        <f t="shared" si="25"/>
        <v>115.2</v>
      </c>
      <c r="AP55" s="21"/>
      <c r="AQ55" s="26"/>
      <c r="AR55" s="27"/>
      <c r="AS55" s="25"/>
      <c r="AT55" s="64">
        <f t="shared" si="26"/>
        <v>0</v>
      </c>
      <c r="AU55" s="21"/>
      <c r="AV55" s="26"/>
      <c r="AW55" s="27"/>
      <c r="AX55" s="97"/>
      <c r="AY55" s="64">
        <f t="shared" si="27"/>
        <v>0</v>
      </c>
      <c r="AZ55" s="97"/>
      <c r="BA55" s="26"/>
      <c r="BB55" s="27"/>
      <c r="BC55" s="25"/>
      <c r="BD55" s="64">
        <f t="shared" si="28"/>
        <v>0</v>
      </c>
      <c r="BE55" s="26"/>
      <c r="BF55" s="26"/>
      <c r="BG55" s="27"/>
      <c r="BH55" s="25"/>
      <c r="BI55" s="64">
        <f t="shared" si="29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 x14ac:dyDescent="0.25">
      <c r="A56" s="4" t="s">
        <v>18</v>
      </c>
      <c r="B56" s="21">
        <v>73.319999999999993</v>
      </c>
      <c r="C56" s="26"/>
      <c r="D56" s="22">
        <v>12.48</v>
      </c>
      <c r="E56" s="23">
        <f t="shared" si="15"/>
        <v>31.2</v>
      </c>
      <c r="F56" s="64">
        <f t="shared" si="30"/>
        <v>54.599999999999994</v>
      </c>
      <c r="G56" s="23">
        <v>31.2</v>
      </c>
      <c r="H56" s="26"/>
      <c r="I56" s="22">
        <v>7.3199999999999994</v>
      </c>
      <c r="J56" s="23">
        <f t="shared" si="16"/>
        <v>12.24</v>
      </c>
      <c r="K56" s="64">
        <f t="shared" si="31"/>
        <v>26.279999999999994</v>
      </c>
      <c r="L56" s="21">
        <v>12.24</v>
      </c>
      <c r="M56" s="21"/>
      <c r="N56" s="24">
        <v>3.2399999999999998</v>
      </c>
      <c r="O56" s="25">
        <f t="shared" si="17"/>
        <v>16.079999999999998</v>
      </c>
      <c r="P56" s="64">
        <f t="shared" si="32"/>
        <v>-0.59999999999999787</v>
      </c>
      <c r="Q56" s="21">
        <v>16.079999999999998</v>
      </c>
      <c r="R56" s="26"/>
      <c r="S56" s="24">
        <v>40.559999999999995</v>
      </c>
      <c r="T56" s="25">
        <f t="shared" si="18"/>
        <v>21.36</v>
      </c>
      <c r="U56" s="65">
        <f t="shared" si="33"/>
        <v>35.279999999999994</v>
      </c>
      <c r="V56" s="25">
        <v>21.36</v>
      </c>
      <c r="W56" s="26"/>
      <c r="X56" s="24">
        <v>4.92</v>
      </c>
      <c r="Y56" s="25">
        <f t="shared" si="19"/>
        <v>15.36</v>
      </c>
      <c r="Z56" s="65">
        <f t="shared" si="34"/>
        <v>10.920000000000002</v>
      </c>
      <c r="AA56" s="21">
        <v>15.36</v>
      </c>
      <c r="AB56" s="26"/>
      <c r="AC56" s="27">
        <v>3.12</v>
      </c>
      <c r="AD56" s="25">
        <f t="shared" si="20"/>
        <v>17.759999999999998</v>
      </c>
      <c r="AE56" s="64">
        <f t="shared" si="21"/>
        <v>0.72000000000000242</v>
      </c>
      <c r="AF56" s="21">
        <v>17.759999999999998</v>
      </c>
      <c r="AG56" s="26"/>
      <c r="AH56" s="27">
        <v>5.52</v>
      </c>
      <c r="AI56" s="25">
        <f t="shared" si="22"/>
        <v>0</v>
      </c>
      <c r="AJ56" s="64">
        <f t="shared" si="23"/>
        <v>23.279999999999998</v>
      </c>
      <c r="AK56" s="21">
        <v>0</v>
      </c>
      <c r="AL56" s="26"/>
      <c r="AM56" s="27">
        <v>1.44</v>
      </c>
      <c r="AN56" s="25">
        <f t="shared" si="24"/>
        <v>0</v>
      </c>
      <c r="AO56" s="64">
        <f t="shared" si="25"/>
        <v>1.44</v>
      </c>
      <c r="AP56" s="21"/>
      <c r="AQ56" s="26"/>
      <c r="AR56" s="27"/>
      <c r="AS56" s="25"/>
      <c r="AT56" s="64">
        <f t="shared" si="26"/>
        <v>0</v>
      </c>
      <c r="AU56" s="21"/>
      <c r="AV56" s="26"/>
      <c r="AW56" s="27"/>
      <c r="AX56" s="97"/>
      <c r="AY56" s="64">
        <f t="shared" si="27"/>
        <v>0</v>
      </c>
      <c r="AZ56" s="97"/>
      <c r="BA56" s="26"/>
      <c r="BB56" s="27"/>
      <c r="BC56" s="25"/>
      <c r="BD56" s="64">
        <f t="shared" si="28"/>
        <v>0</v>
      </c>
      <c r="BE56" s="26"/>
      <c r="BF56" s="26"/>
      <c r="BG56" s="27"/>
      <c r="BH56" s="25"/>
      <c r="BI56" s="64">
        <f t="shared" si="29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2" customFormat="1" x14ac:dyDescent="0.25">
      <c r="A57" s="129" t="s">
        <v>19</v>
      </c>
      <c r="B57" s="26">
        <v>9.2000000000000011</v>
      </c>
      <c r="C57" s="26"/>
      <c r="D57" s="130">
        <v>6.4</v>
      </c>
      <c r="E57" s="23">
        <f t="shared" si="15"/>
        <v>11.600000000000001</v>
      </c>
      <c r="F57" s="64">
        <f t="shared" si="30"/>
        <v>4</v>
      </c>
      <c r="G57" s="131">
        <v>11.600000000000001</v>
      </c>
      <c r="H57" s="26"/>
      <c r="I57" s="130">
        <v>10</v>
      </c>
      <c r="J57" s="23">
        <f t="shared" si="16"/>
        <v>23.200000000000003</v>
      </c>
      <c r="K57" s="64">
        <f t="shared" si="31"/>
        <v>-1.6000000000000014</v>
      </c>
      <c r="L57" s="26">
        <v>23.200000000000003</v>
      </c>
      <c r="M57" s="26"/>
      <c r="N57" s="27">
        <v>2.8000000000000003</v>
      </c>
      <c r="O57" s="25">
        <f t="shared" si="17"/>
        <v>12.4</v>
      </c>
      <c r="P57" s="64">
        <f t="shared" si="32"/>
        <v>13.600000000000003</v>
      </c>
      <c r="Q57" s="26">
        <v>12.4</v>
      </c>
      <c r="R57" s="26"/>
      <c r="S57" s="27">
        <v>6.8000000000000007</v>
      </c>
      <c r="T57" s="25">
        <f t="shared" si="18"/>
        <v>14.4</v>
      </c>
      <c r="U57" s="65">
        <f t="shared" si="33"/>
        <v>4.8000000000000025</v>
      </c>
      <c r="V57" s="28">
        <v>14.4</v>
      </c>
      <c r="W57" s="26">
        <v>27.72</v>
      </c>
      <c r="X57" s="27">
        <v>1.2000000000000002</v>
      </c>
      <c r="Y57" s="25">
        <f t="shared" si="19"/>
        <v>4</v>
      </c>
      <c r="Z57" s="65">
        <f t="shared" si="34"/>
        <v>39.32</v>
      </c>
      <c r="AA57" s="26">
        <v>4</v>
      </c>
      <c r="AB57" s="26">
        <v>63.36</v>
      </c>
      <c r="AC57" s="27">
        <v>0.4</v>
      </c>
      <c r="AD57" s="25">
        <f t="shared" si="20"/>
        <v>38.400000000000006</v>
      </c>
      <c r="AE57" s="64">
        <f t="shared" si="21"/>
        <v>29.36</v>
      </c>
      <c r="AF57" s="26">
        <v>38.400000000000006</v>
      </c>
      <c r="AG57" s="26">
        <v>96.96</v>
      </c>
      <c r="AH57" s="27">
        <v>3.6</v>
      </c>
      <c r="AI57" s="25">
        <f t="shared" si="22"/>
        <v>59.2</v>
      </c>
      <c r="AJ57" s="64">
        <f t="shared" si="23"/>
        <v>79.760000000000005</v>
      </c>
      <c r="AK57" s="26">
        <v>59.2</v>
      </c>
      <c r="AL57" s="26"/>
      <c r="AM57" s="27">
        <v>1.2000000000000002</v>
      </c>
      <c r="AN57" s="25">
        <f t="shared" si="24"/>
        <v>44.400000000000006</v>
      </c>
      <c r="AO57" s="64">
        <f t="shared" si="25"/>
        <v>16</v>
      </c>
      <c r="AP57" s="26"/>
      <c r="AQ57" s="26"/>
      <c r="AR57" s="27"/>
      <c r="AS57" s="28"/>
      <c r="AT57" s="64">
        <f t="shared" si="26"/>
        <v>0</v>
      </c>
      <c r="AU57" s="26"/>
      <c r="AV57" s="26"/>
      <c r="AW57" s="27"/>
      <c r="AX57" s="132"/>
      <c r="AY57" s="64">
        <f t="shared" si="27"/>
        <v>0</v>
      </c>
      <c r="AZ57" s="132"/>
      <c r="BA57" s="26"/>
      <c r="BB57" s="27"/>
      <c r="BC57" s="28"/>
      <c r="BD57" s="64">
        <f t="shared" si="28"/>
        <v>0</v>
      </c>
      <c r="BE57" s="26"/>
      <c r="BF57" s="26"/>
      <c r="BG57" s="27"/>
      <c r="BH57" s="28"/>
      <c r="BI57" s="64">
        <f t="shared" si="29"/>
        <v>0</v>
      </c>
      <c r="BJ57" s="129" t="s">
        <v>19</v>
      </c>
    </row>
    <row r="58" spans="1:71" x14ac:dyDescent="0.25">
      <c r="A58" s="4" t="s">
        <v>20</v>
      </c>
      <c r="B58" s="21">
        <v>184</v>
      </c>
      <c r="C58" s="26"/>
      <c r="D58" s="22">
        <v>24</v>
      </c>
      <c r="E58" s="23">
        <f t="shared" si="15"/>
        <v>113</v>
      </c>
      <c r="F58" s="64">
        <f t="shared" si="30"/>
        <v>95</v>
      </c>
      <c r="G58" s="23">
        <v>113</v>
      </c>
      <c r="H58" s="26"/>
      <c r="I58" s="22">
        <v>22</v>
      </c>
      <c r="J58" s="23">
        <f t="shared" si="16"/>
        <v>60</v>
      </c>
      <c r="K58" s="64">
        <f t="shared" si="31"/>
        <v>75</v>
      </c>
      <c r="L58" s="21">
        <v>60</v>
      </c>
      <c r="M58" s="21"/>
      <c r="N58" s="24">
        <v>6</v>
      </c>
      <c r="O58" s="25">
        <f t="shared" si="17"/>
        <v>39</v>
      </c>
      <c r="P58" s="64">
        <f t="shared" si="32"/>
        <v>27</v>
      </c>
      <c r="Q58" s="21">
        <v>39</v>
      </c>
      <c r="R58" s="26"/>
      <c r="S58" s="24">
        <v>125</v>
      </c>
      <c r="T58" s="25">
        <f t="shared" si="18"/>
        <v>124</v>
      </c>
      <c r="U58" s="65">
        <f t="shared" si="33"/>
        <v>40</v>
      </c>
      <c r="V58" s="25">
        <v>124</v>
      </c>
      <c r="W58" s="26"/>
      <c r="X58" s="24">
        <v>10</v>
      </c>
      <c r="Y58" s="25">
        <f t="shared" si="19"/>
        <v>58</v>
      </c>
      <c r="Z58" s="65">
        <f t="shared" si="34"/>
        <v>76</v>
      </c>
      <c r="AA58" s="21">
        <v>58</v>
      </c>
      <c r="AB58" s="26"/>
      <c r="AC58" s="27">
        <v>212</v>
      </c>
      <c r="AD58" s="25">
        <f t="shared" si="20"/>
        <v>0</v>
      </c>
      <c r="AE58" s="64">
        <f t="shared" si="21"/>
        <v>270</v>
      </c>
      <c r="AF58" s="21">
        <v>0</v>
      </c>
      <c r="AG58" s="26"/>
      <c r="AH58" s="27">
        <v>6</v>
      </c>
      <c r="AI58" s="25">
        <f t="shared" si="22"/>
        <v>0</v>
      </c>
      <c r="AJ58" s="64">
        <f t="shared" si="23"/>
        <v>6</v>
      </c>
      <c r="AK58" s="21">
        <v>0</v>
      </c>
      <c r="AL58" s="151">
        <v>37</v>
      </c>
      <c r="AM58" s="27">
        <v>7</v>
      </c>
      <c r="AN58" s="25">
        <f t="shared" si="24"/>
        <v>44</v>
      </c>
      <c r="AO58" s="64">
        <f t="shared" si="25"/>
        <v>0</v>
      </c>
      <c r="AP58" s="21"/>
      <c r="AQ58" s="26"/>
      <c r="AR58" s="27"/>
      <c r="AS58" s="25"/>
      <c r="AT58" s="64">
        <f t="shared" si="26"/>
        <v>0</v>
      </c>
      <c r="AU58" s="21"/>
      <c r="AV58" s="26"/>
      <c r="AW58" s="27"/>
      <c r="AX58" s="97"/>
      <c r="AY58" s="64">
        <f t="shared" si="27"/>
        <v>0</v>
      </c>
      <c r="AZ58" s="97"/>
      <c r="BA58" s="26"/>
      <c r="BB58" s="27"/>
      <c r="BC58" s="25"/>
      <c r="BD58" s="64">
        <f t="shared" si="28"/>
        <v>0</v>
      </c>
      <c r="BE58" s="26"/>
      <c r="BF58" s="26"/>
      <c r="BG58" s="27"/>
      <c r="BH58" s="25"/>
      <c r="BI58" s="64">
        <f t="shared" si="29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 x14ac:dyDescent="0.25">
      <c r="A59" s="4" t="s">
        <v>21</v>
      </c>
      <c r="B59" s="21">
        <v>3</v>
      </c>
      <c r="C59" s="21">
        <v>120</v>
      </c>
      <c r="D59" s="22">
        <v>5</v>
      </c>
      <c r="E59" s="23">
        <f t="shared" si="15"/>
        <v>66</v>
      </c>
      <c r="F59" s="64">
        <f t="shared" si="30"/>
        <v>62</v>
      </c>
      <c r="G59" s="23">
        <v>66</v>
      </c>
      <c r="H59" s="21">
        <v>120</v>
      </c>
      <c r="I59" s="22">
        <v>5</v>
      </c>
      <c r="J59" s="23">
        <f t="shared" si="16"/>
        <v>131</v>
      </c>
      <c r="K59" s="64">
        <f t="shared" si="31"/>
        <v>60</v>
      </c>
      <c r="L59" s="21">
        <v>131</v>
      </c>
      <c r="M59" s="21"/>
      <c r="N59" s="24">
        <v>2</v>
      </c>
      <c r="O59" s="25">
        <f t="shared" si="17"/>
        <v>71</v>
      </c>
      <c r="P59" s="64">
        <f t="shared" si="32"/>
        <v>62</v>
      </c>
      <c r="Q59" s="21">
        <v>71</v>
      </c>
      <c r="R59" s="21">
        <v>120</v>
      </c>
      <c r="S59" s="24">
        <v>96</v>
      </c>
      <c r="T59" s="25">
        <f t="shared" si="18"/>
        <v>177</v>
      </c>
      <c r="U59" s="65">
        <f t="shared" si="33"/>
        <v>110</v>
      </c>
      <c r="V59" s="25">
        <v>177</v>
      </c>
      <c r="W59" s="21">
        <v>120</v>
      </c>
      <c r="X59" s="24">
        <v>2</v>
      </c>
      <c r="Y59" s="25">
        <f t="shared" si="19"/>
        <v>145</v>
      </c>
      <c r="Z59" s="65">
        <f t="shared" si="34"/>
        <v>154</v>
      </c>
      <c r="AA59" s="21">
        <v>145</v>
      </c>
      <c r="AB59" s="26">
        <v>120</v>
      </c>
      <c r="AC59" s="27">
        <v>1</v>
      </c>
      <c r="AD59" s="25">
        <f t="shared" si="20"/>
        <v>70</v>
      </c>
      <c r="AE59" s="64">
        <f t="shared" si="21"/>
        <v>196</v>
      </c>
      <c r="AF59" s="21">
        <v>70</v>
      </c>
      <c r="AG59" s="26">
        <v>60</v>
      </c>
      <c r="AH59" s="27">
        <v>0</v>
      </c>
      <c r="AI59" s="25">
        <f t="shared" si="22"/>
        <v>8</v>
      </c>
      <c r="AJ59" s="64">
        <f t="shared" si="23"/>
        <v>122</v>
      </c>
      <c r="AK59" s="21">
        <v>8</v>
      </c>
      <c r="AL59" s="26"/>
      <c r="AM59" s="27">
        <v>1</v>
      </c>
      <c r="AN59" s="25">
        <f t="shared" si="24"/>
        <v>0</v>
      </c>
      <c r="AO59" s="64">
        <f t="shared" si="25"/>
        <v>9</v>
      </c>
      <c r="AP59" s="21"/>
      <c r="AQ59" s="26"/>
      <c r="AR59" s="27"/>
      <c r="AS59" s="25"/>
      <c r="AT59" s="64">
        <f t="shared" si="26"/>
        <v>0</v>
      </c>
      <c r="AU59" s="21"/>
      <c r="AV59" s="26"/>
      <c r="AW59" s="27"/>
      <c r="AX59" s="97"/>
      <c r="AY59" s="64">
        <f t="shared" si="27"/>
        <v>0</v>
      </c>
      <c r="AZ59" s="97"/>
      <c r="BA59" s="26"/>
      <c r="BB59" s="27"/>
      <c r="BC59" s="25"/>
      <c r="BD59" s="64">
        <f t="shared" si="28"/>
        <v>0</v>
      </c>
      <c r="BE59" s="26"/>
      <c r="BF59" s="26"/>
      <c r="BG59" s="27"/>
      <c r="BH59" s="25"/>
      <c r="BI59" s="64">
        <f t="shared" si="29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 x14ac:dyDescent="0.25">
      <c r="A60" s="4" t="s">
        <v>22</v>
      </c>
      <c r="B60" s="21">
        <v>52</v>
      </c>
      <c r="C60" s="26"/>
      <c r="D60" s="22">
        <v>27</v>
      </c>
      <c r="E60" s="23">
        <f t="shared" si="15"/>
        <v>48</v>
      </c>
      <c r="F60" s="64">
        <f t="shared" si="30"/>
        <v>31</v>
      </c>
      <c r="G60" s="23">
        <v>48</v>
      </c>
      <c r="H60" s="26">
        <v>70</v>
      </c>
      <c r="I60" s="22">
        <v>22</v>
      </c>
      <c r="J60" s="23">
        <f t="shared" si="16"/>
        <v>66</v>
      </c>
      <c r="K60" s="64">
        <f t="shared" si="31"/>
        <v>74</v>
      </c>
      <c r="L60" s="21">
        <v>66</v>
      </c>
      <c r="M60" s="21"/>
      <c r="N60" s="24">
        <v>4</v>
      </c>
      <c r="O60" s="25">
        <f t="shared" si="17"/>
        <v>66</v>
      </c>
      <c r="P60" s="64">
        <f t="shared" si="32"/>
        <v>4</v>
      </c>
      <c r="Q60" s="21">
        <v>66</v>
      </c>
      <c r="R60" s="26"/>
      <c r="S60" s="24">
        <v>43</v>
      </c>
      <c r="T60" s="25">
        <f t="shared" si="18"/>
        <v>64</v>
      </c>
      <c r="U60" s="65">
        <f t="shared" si="33"/>
        <v>45</v>
      </c>
      <c r="V60" s="25">
        <v>64</v>
      </c>
      <c r="W60" s="26"/>
      <c r="X60" s="24">
        <v>4</v>
      </c>
      <c r="Y60" s="25">
        <f t="shared" si="19"/>
        <v>22</v>
      </c>
      <c r="Z60" s="65">
        <f t="shared" si="34"/>
        <v>46</v>
      </c>
      <c r="AA60" s="21">
        <v>22</v>
      </c>
      <c r="AB60" s="26">
        <v>100</v>
      </c>
      <c r="AC60" s="27">
        <v>992</v>
      </c>
      <c r="AD60" s="25">
        <f t="shared" si="20"/>
        <v>1102</v>
      </c>
      <c r="AE60" s="64">
        <f t="shared" si="21"/>
        <v>12</v>
      </c>
      <c r="AF60" s="21">
        <v>1102</v>
      </c>
      <c r="AG60" s="26">
        <v>300</v>
      </c>
      <c r="AH60" s="27">
        <v>4</v>
      </c>
      <c r="AI60" s="25">
        <f t="shared" si="22"/>
        <v>536</v>
      </c>
      <c r="AJ60" s="64">
        <f t="shared" si="23"/>
        <v>870</v>
      </c>
      <c r="AK60" s="21">
        <v>536</v>
      </c>
      <c r="AL60" s="26"/>
      <c r="AM60" s="27">
        <v>4</v>
      </c>
      <c r="AN60" s="25">
        <f t="shared" si="24"/>
        <v>194</v>
      </c>
      <c r="AO60" s="64">
        <f t="shared" si="25"/>
        <v>346</v>
      </c>
      <c r="AP60" s="21"/>
      <c r="AQ60" s="26"/>
      <c r="AR60" s="27"/>
      <c r="AS60" s="25"/>
      <c r="AT60" s="64">
        <f t="shared" si="26"/>
        <v>0</v>
      </c>
      <c r="AU60" s="21"/>
      <c r="AV60" s="26"/>
      <c r="AW60" s="27"/>
      <c r="AX60" s="97"/>
      <c r="AY60" s="64">
        <f t="shared" si="27"/>
        <v>0</v>
      </c>
      <c r="AZ60" s="97"/>
      <c r="BA60" s="26"/>
      <c r="BB60" s="27"/>
      <c r="BC60" s="25"/>
      <c r="BD60" s="64">
        <f t="shared" si="28"/>
        <v>0</v>
      </c>
      <c r="BE60" s="26"/>
      <c r="BF60" s="26"/>
      <c r="BG60" s="27"/>
      <c r="BH60" s="25"/>
      <c r="BI60" s="64">
        <f t="shared" si="29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 x14ac:dyDescent="0.25">
      <c r="A61" s="4" t="s">
        <v>23</v>
      </c>
      <c r="B61" s="21">
        <v>30</v>
      </c>
      <c r="C61" s="26">
        <v>52.59</v>
      </c>
      <c r="D61" s="22">
        <v>1.75</v>
      </c>
      <c r="E61" s="23">
        <f t="shared" si="15"/>
        <v>75.5</v>
      </c>
      <c r="F61" s="64">
        <f t="shared" si="30"/>
        <v>8.8400000000000034</v>
      </c>
      <c r="G61" s="23">
        <v>75.5</v>
      </c>
      <c r="H61" s="26">
        <v>40.167000000000002</v>
      </c>
      <c r="I61" s="22">
        <v>1.125</v>
      </c>
      <c r="J61" s="23">
        <f t="shared" si="16"/>
        <v>60</v>
      </c>
      <c r="K61" s="64">
        <f t="shared" si="31"/>
        <v>56.792000000000002</v>
      </c>
      <c r="L61" s="21">
        <v>60</v>
      </c>
      <c r="M61" s="21"/>
      <c r="N61" s="24">
        <v>1.125</v>
      </c>
      <c r="O61" s="25">
        <f t="shared" si="17"/>
        <v>71.125</v>
      </c>
      <c r="P61" s="64">
        <f t="shared" si="32"/>
        <v>-10</v>
      </c>
      <c r="Q61" s="21">
        <v>71.125</v>
      </c>
      <c r="R61" s="26">
        <v>42.02</v>
      </c>
      <c r="S61" s="24">
        <v>3.125</v>
      </c>
      <c r="T61" s="25">
        <f t="shared" si="18"/>
        <v>72</v>
      </c>
      <c r="U61" s="65">
        <f t="shared" si="33"/>
        <v>44.27000000000001</v>
      </c>
      <c r="V61" s="25">
        <v>72</v>
      </c>
      <c r="W61" s="26">
        <v>56.02</v>
      </c>
      <c r="X61" s="24">
        <v>1.375</v>
      </c>
      <c r="Y61" s="25">
        <f t="shared" si="19"/>
        <v>0</v>
      </c>
      <c r="Z61" s="65">
        <f t="shared" si="34"/>
        <v>129.39500000000001</v>
      </c>
      <c r="AA61" s="21">
        <v>0</v>
      </c>
      <c r="AB61" s="26">
        <v>56.02</v>
      </c>
      <c r="AC61" s="27">
        <v>1.875</v>
      </c>
      <c r="AD61" s="25">
        <f t="shared" si="20"/>
        <v>5.625</v>
      </c>
      <c r="AE61" s="64">
        <f t="shared" si="21"/>
        <v>52.27</v>
      </c>
      <c r="AF61" s="21">
        <v>5.625</v>
      </c>
      <c r="AG61" s="26"/>
      <c r="AH61" s="27">
        <v>3.125</v>
      </c>
      <c r="AI61" s="25">
        <f t="shared" si="22"/>
        <v>9.75</v>
      </c>
      <c r="AJ61" s="64">
        <f t="shared" si="23"/>
        <v>-1</v>
      </c>
      <c r="AK61" s="21">
        <v>9.75</v>
      </c>
      <c r="AL61" s="26"/>
      <c r="AM61" s="27">
        <v>1.75</v>
      </c>
      <c r="AN61" s="25">
        <f t="shared" si="24"/>
        <v>7</v>
      </c>
      <c r="AO61" s="64">
        <f t="shared" si="25"/>
        <v>4.5</v>
      </c>
      <c r="AP61" s="21"/>
      <c r="AQ61" s="26"/>
      <c r="AR61" s="27"/>
      <c r="AS61" s="25"/>
      <c r="AT61" s="64">
        <f t="shared" si="26"/>
        <v>0</v>
      </c>
      <c r="AU61" s="21"/>
      <c r="AV61" s="26"/>
      <c r="AW61" s="27"/>
      <c r="AX61" s="97"/>
      <c r="AY61" s="64">
        <f t="shared" si="27"/>
        <v>0</v>
      </c>
      <c r="AZ61" s="97"/>
      <c r="BA61" s="26"/>
      <c r="BB61" s="27"/>
      <c r="BC61" s="25"/>
      <c r="BD61" s="64">
        <f t="shared" si="28"/>
        <v>0</v>
      </c>
      <c r="BE61" s="26"/>
      <c r="BF61" s="26"/>
      <c r="BG61" s="27"/>
      <c r="BH61" s="25"/>
      <c r="BI61" s="64">
        <f t="shared" si="29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 x14ac:dyDescent="0.25">
      <c r="A62" s="4" t="s">
        <v>24</v>
      </c>
      <c r="B62" s="21">
        <v>20</v>
      </c>
      <c r="C62" s="26">
        <v>12.01</v>
      </c>
      <c r="D62" s="22">
        <v>0</v>
      </c>
      <c r="E62" s="23">
        <f t="shared" si="15"/>
        <v>23</v>
      </c>
      <c r="F62" s="64">
        <f t="shared" si="30"/>
        <v>9.009999999999998</v>
      </c>
      <c r="G62" s="23">
        <v>23</v>
      </c>
      <c r="H62" s="26">
        <v>6.68</v>
      </c>
      <c r="I62" s="22">
        <v>0.60000000000000009</v>
      </c>
      <c r="J62" s="23">
        <f t="shared" si="16"/>
        <v>12</v>
      </c>
      <c r="K62" s="64">
        <f t="shared" si="31"/>
        <v>18.28</v>
      </c>
      <c r="L62" s="21">
        <v>12</v>
      </c>
      <c r="M62" s="21"/>
      <c r="N62" s="24">
        <v>0.2</v>
      </c>
      <c r="O62" s="25">
        <f t="shared" si="17"/>
        <v>18</v>
      </c>
      <c r="P62" s="64">
        <f t="shared" si="32"/>
        <v>-5.8000000000000007</v>
      </c>
      <c r="Q62" s="21">
        <v>18</v>
      </c>
      <c r="R62" s="151">
        <f>28.7+30.5</f>
        <v>59.2</v>
      </c>
      <c r="S62" s="24">
        <v>0.8</v>
      </c>
      <c r="T62" s="25">
        <f t="shared" si="18"/>
        <v>78</v>
      </c>
      <c r="U62" s="65">
        <f t="shared" si="33"/>
        <v>0</v>
      </c>
      <c r="V62" s="25">
        <v>78</v>
      </c>
      <c r="W62" s="26">
        <v>24.02</v>
      </c>
      <c r="X62" s="24">
        <v>0.4</v>
      </c>
      <c r="Y62" s="25">
        <f t="shared" si="19"/>
        <v>0</v>
      </c>
      <c r="Z62" s="65">
        <f t="shared" si="34"/>
        <v>102.42</v>
      </c>
      <c r="AA62" s="21">
        <v>0</v>
      </c>
      <c r="AB62" s="26">
        <v>12.01</v>
      </c>
      <c r="AC62" s="27">
        <v>0</v>
      </c>
      <c r="AD62" s="25">
        <f t="shared" si="20"/>
        <v>0</v>
      </c>
      <c r="AE62" s="64">
        <f t="shared" si="21"/>
        <v>12.01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1">
        <v>0</v>
      </c>
      <c r="AL62" s="26"/>
      <c r="AM62" s="27">
        <v>0.2</v>
      </c>
      <c r="AN62" s="25">
        <f t="shared" si="24"/>
        <v>0</v>
      </c>
      <c r="AO62" s="64">
        <f t="shared" si="25"/>
        <v>0.2</v>
      </c>
      <c r="AP62" s="21"/>
      <c r="AQ62" s="26"/>
      <c r="AR62" s="27"/>
      <c r="AS62" s="25"/>
      <c r="AT62" s="64">
        <f t="shared" si="26"/>
        <v>0</v>
      </c>
      <c r="AU62" s="21"/>
      <c r="AV62" s="26"/>
      <c r="AW62" s="27"/>
      <c r="AX62" s="97"/>
      <c r="AY62" s="64">
        <f t="shared" si="27"/>
        <v>0</v>
      </c>
      <c r="AZ62" s="97"/>
      <c r="BA62" s="26"/>
      <c r="BB62" s="27"/>
      <c r="BC62" s="25"/>
      <c r="BD62" s="64">
        <f t="shared" si="28"/>
        <v>0</v>
      </c>
      <c r="BE62" s="26"/>
      <c r="BF62" s="26"/>
      <c r="BG62" s="27"/>
      <c r="BH62" s="25"/>
      <c r="BI62" s="64">
        <f t="shared" si="29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2" customFormat="1" x14ac:dyDescent="0.25">
      <c r="A63" s="133" t="s">
        <v>25</v>
      </c>
      <c r="B63" s="26">
        <v>3.84</v>
      </c>
      <c r="C63" s="26"/>
      <c r="D63" s="130">
        <v>3.3</v>
      </c>
      <c r="E63" s="23">
        <f t="shared" si="15"/>
        <v>3.0558375634517763</v>
      </c>
      <c r="F63" s="64">
        <f t="shared" si="30"/>
        <v>4.0841624365482234</v>
      </c>
      <c r="G63" s="131">
        <v>3.0558375634517763</v>
      </c>
      <c r="H63" s="26">
        <v>160.06399999999999</v>
      </c>
      <c r="I63" s="130">
        <v>1.32</v>
      </c>
      <c r="J63" s="23">
        <f t="shared" si="16"/>
        <v>2.6192893401015227</v>
      </c>
      <c r="K63" s="64">
        <f t="shared" si="31"/>
        <v>161.82054822335024</v>
      </c>
      <c r="L63" s="26">
        <v>2.6192893401015227</v>
      </c>
      <c r="M63" s="26"/>
      <c r="N63" s="27">
        <v>1.54</v>
      </c>
      <c r="O63" s="25">
        <f t="shared" si="17"/>
        <v>1.7461928934010151</v>
      </c>
      <c r="P63" s="64">
        <f t="shared" si="32"/>
        <v>2.413096446700508</v>
      </c>
      <c r="Q63" s="26">
        <v>1.7461928934010151</v>
      </c>
      <c r="R63" s="26">
        <v>42.24</v>
      </c>
      <c r="S63" s="27">
        <v>1.76</v>
      </c>
      <c r="T63" s="25">
        <f t="shared" si="18"/>
        <v>41.908629441624363</v>
      </c>
      <c r="U63" s="65">
        <f t="shared" si="33"/>
        <v>3.8375634517766528</v>
      </c>
      <c r="V63" s="28">
        <v>41.908629441624363</v>
      </c>
      <c r="W63" s="26">
        <f>6.27+95.04</f>
        <v>101.31</v>
      </c>
      <c r="X63" s="27">
        <v>1.32</v>
      </c>
      <c r="Y63" s="25">
        <f t="shared" si="19"/>
        <v>52.8</v>
      </c>
      <c r="Z63" s="65">
        <f t="shared" si="34"/>
        <v>91.738629441624354</v>
      </c>
      <c r="AA63" s="26">
        <v>52.8</v>
      </c>
      <c r="AB63" s="26">
        <v>52.8</v>
      </c>
      <c r="AC63" s="27">
        <v>2.64</v>
      </c>
      <c r="AD63" s="25">
        <f t="shared" si="20"/>
        <v>20.64</v>
      </c>
      <c r="AE63" s="64">
        <f t="shared" si="21"/>
        <v>87.6</v>
      </c>
      <c r="AF63" s="26">
        <v>20.64</v>
      </c>
      <c r="AG63" s="26"/>
      <c r="AH63" s="27">
        <v>101.86</v>
      </c>
      <c r="AI63" s="25">
        <f t="shared" si="22"/>
        <v>1.44</v>
      </c>
      <c r="AJ63" s="64">
        <f t="shared" si="23"/>
        <v>121.06</v>
      </c>
      <c r="AK63" s="26">
        <v>1.44</v>
      </c>
      <c r="AL63" s="26"/>
      <c r="AM63" s="27">
        <v>0.66</v>
      </c>
      <c r="AN63" s="25">
        <f t="shared" si="24"/>
        <v>0</v>
      </c>
      <c r="AO63" s="64">
        <f t="shared" si="25"/>
        <v>2.1</v>
      </c>
      <c r="AP63" s="26"/>
      <c r="AQ63" s="26"/>
      <c r="AR63" s="27"/>
      <c r="AS63" s="28"/>
      <c r="AT63" s="64">
        <f t="shared" si="26"/>
        <v>0</v>
      </c>
      <c r="AU63" s="26"/>
      <c r="AV63" s="26"/>
      <c r="AW63" s="27"/>
      <c r="AX63" s="132"/>
      <c r="AY63" s="64">
        <f t="shared" si="27"/>
        <v>0</v>
      </c>
      <c r="AZ63" s="132"/>
      <c r="BA63" s="26"/>
      <c r="BB63" s="27"/>
      <c r="BC63" s="28"/>
      <c r="BD63" s="64">
        <f t="shared" si="28"/>
        <v>0</v>
      </c>
      <c r="BE63" s="26"/>
      <c r="BF63" s="26"/>
      <c r="BG63" s="27"/>
      <c r="BH63" s="28"/>
      <c r="BI63" s="64">
        <f t="shared" si="29"/>
        <v>0</v>
      </c>
      <c r="BJ63" s="133" t="s">
        <v>25</v>
      </c>
    </row>
    <row r="64" spans="1:71" x14ac:dyDescent="0.25">
      <c r="A64" s="6" t="s">
        <v>41</v>
      </c>
      <c r="B64" s="21">
        <v>0</v>
      </c>
      <c r="C64" s="21">
        <v>235.9</v>
      </c>
      <c r="D64" s="125"/>
      <c r="E64" s="23">
        <f>G100</f>
        <v>0</v>
      </c>
      <c r="F64" s="64">
        <f>(B64+C64+D65)-E64</f>
        <v>236.4</v>
      </c>
      <c r="G64" s="23">
        <v>0</v>
      </c>
      <c r="H64" s="21">
        <v>346.37599999999998</v>
      </c>
      <c r="I64" s="22"/>
      <c r="J64" s="23">
        <f t="shared" si="16"/>
        <v>0</v>
      </c>
      <c r="K64" s="64">
        <f t="shared" si="31"/>
        <v>346.37599999999998</v>
      </c>
      <c r="L64" s="21">
        <v>0</v>
      </c>
      <c r="M64" s="21"/>
      <c r="N64" s="24"/>
      <c r="O64" s="25">
        <f t="shared" si="17"/>
        <v>0</v>
      </c>
      <c r="P64" s="64">
        <f t="shared" si="32"/>
        <v>0</v>
      </c>
      <c r="Q64" s="21">
        <v>0</v>
      </c>
      <c r="R64" s="21">
        <v>286.68</v>
      </c>
      <c r="S64" s="24"/>
      <c r="T64" s="25">
        <f t="shared" si="18"/>
        <v>0</v>
      </c>
      <c r="U64" s="65">
        <f t="shared" si="33"/>
        <v>286.68</v>
      </c>
      <c r="V64" s="25">
        <v>0</v>
      </c>
      <c r="W64" s="21">
        <v>185.51</v>
      </c>
      <c r="X64" s="24"/>
      <c r="Y64" s="25">
        <f t="shared" si="19"/>
        <v>0</v>
      </c>
      <c r="Z64" s="65">
        <f t="shared" si="34"/>
        <v>185.51</v>
      </c>
      <c r="AA64" s="21">
        <v>0</v>
      </c>
      <c r="AB64" s="26">
        <v>218.71</v>
      </c>
      <c r="AC64" s="27"/>
      <c r="AD64" s="25">
        <f t="shared" si="20"/>
        <v>0</v>
      </c>
      <c r="AE64" s="64">
        <f t="shared" si="21"/>
        <v>218.71</v>
      </c>
      <c r="AF64" s="21">
        <v>0</v>
      </c>
      <c r="AG64" s="26">
        <v>643.54999999999995</v>
      </c>
      <c r="AH64" s="27"/>
      <c r="AI64" s="25">
        <f t="shared" si="22"/>
        <v>0</v>
      </c>
      <c r="AJ64" s="64">
        <f t="shared" si="23"/>
        <v>643.54999999999995</v>
      </c>
      <c r="AK64" s="21">
        <v>0</v>
      </c>
      <c r="AL64" s="114">
        <v>105</v>
      </c>
      <c r="AM64" s="27"/>
      <c r="AN64" s="25"/>
      <c r="AO64" s="64">
        <f t="shared" si="25"/>
        <v>105</v>
      </c>
      <c r="AP64" s="21"/>
      <c r="AQ64" s="26"/>
      <c r="AR64" s="27"/>
      <c r="AS64" s="25"/>
      <c r="AT64" s="64">
        <f t="shared" si="26"/>
        <v>0</v>
      </c>
      <c r="AU64" s="21"/>
      <c r="AV64" s="26"/>
      <c r="AW64" s="27"/>
      <c r="AX64" s="97"/>
      <c r="AY64" s="64">
        <f t="shared" si="27"/>
        <v>0</v>
      </c>
      <c r="AZ64" s="97"/>
      <c r="BA64" s="26"/>
      <c r="BB64" s="27"/>
      <c r="BC64" s="25"/>
      <c r="BD64" s="64">
        <f t="shared" si="28"/>
        <v>0</v>
      </c>
      <c r="BE64" s="26"/>
      <c r="BF64" s="26"/>
      <c r="BG64" s="27"/>
      <c r="BH64" s="25"/>
      <c r="BI64" s="64">
        <f t="shared" si="29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 x14ac:dyDescent="0.25">
      <c r="A65" s="5" t="s">
        <v>27</v>
      </c>
      <c r="B65" s="21">
        <v>1</v>
      </c>
      <c r="C65" s="21"/>
      <c r="D65" s="22">
        <v>0.5</v>
      </c>
      <c r="E65" s="23">
        <f>G101</f>
        <v>0.5</v>
      </c>
      <c r="F65" s="64">
        <f>(B65+C65+D66)-E65</f>
        <v>4.79</v>
      </c>
      <c r="G65" s="23">
        <v>0.5</v>
      </c>
      <c r="H65" s="21"/>
      <c r="I65" s="22">
        <v>0.75</v>
      </c>
      <c r="J65" s="23">
        <f t="shared" si="16"/>
        <v>0.75</v>
      </c>
      <c r="K65" s="64">
        <f t="shared" si="31"/>
        <v>0.5</v>
      </c>
      <c r="L65" s="21">
        <v>0.75</v>
      </c>
      <c r="M65" s="21"/>
      <c r="N65" s="24">
        <v>1</v>
      </c>
      <c r="O65" s="25">
        <f t="shared" si="17"/>
        <v>0.75</v>
      </c>
      <c r="P65" s="64">
        <f t="shared" si="32"/>
        <v>1</v>
      </c>
      <c r="Q65" s="21">
        <v>0.75</v>
      </c>
      <c r="R65" s="21"/>
      <c r="S65" s="152">
        <v>1.3</v>
      </c>
      <c r="T65" s="25">
        <f t="shared" si="18"/>
        <v>2</v>
      </c>
      <c r="U65" s="65">
        <f t="shared" si="33"/>
        <v>4.9999999999999822E-2</v>
      </c>
      <c r="V65" s="25">
        <v>2</v>
      </c>
      <c r="W65" s="21"/>
      <c r="X65" s="24"/>
      <c r="Y65" s="25">
        <f t="shared" si="19"/>
        <v>0</v>
      </c>
      <c r="Z65" s="65">
        <f t="shared" si="34"/>
        <v>2</v>
      </c>
      <c r="AA65" s="21">
        <v>0</v>
      </c>
      <c r="AB65" s="26"/>
      <c r="AC65" s="27"/>
      <c r="AD65" s="25">
        <f t="shared" si="20"/>
        <v>0</v>
      </c>
      <c r="AE65" s="64">
        <f t="shared" si="21"/>
        <v>0</v>
      </c>
      <c r="AF65" s="21">
        <v>0</v>
      </c>
      <c r="AG65" s="26"/>
      <c r="AH65" s="27">
        <v>20</v>
      </c>
      <c r="AI65" s="25">
        <f t="shared" si="22"/>
        <v>0</v>
      </c>
      <c r="AJ65" s="64">
        <f t="shared" si="23"/>
        <v>20</v>
      </c>
      <c r="AK65" s="21">
        <v>0</v>
      </c>
      <c r="AL65" s="26"/>
      <c r="AM65" s="27"/>
      <c r="AN65" s="25"/>
      <c r="AO65" s="64">
        <f t="shared" si="25"/>
        <v>0</v>
      </c>
      <c r="AP65" s="21"/>
      <c r="AQ65" s="26"/>
      <c r="AR65" s="27"/>
      <c r="AS65" s="25"/>
      <c r="AT65" s="64">
        <f t="shared" si="26"/>
        <v>0</v>
      </c>
      <c r="AU65" s="21"/>
      <c r="AV65" s="26"/>
      <c r="AW65" s="27"/>
      <c r="AX65" s="97"/>
      <c r="AY65" s="64">
        <f t="shared" si="27"/>
        <v>0</v>
      </c>
      <c r="AZ65" s="97"/>
      <c r="BA65" s="114"/>
      <c r="BB65" s="27"/>
      <c r="BC65" s="25"/>
      <c r="BD65" s="64">
        <f t="shared" si="28"/>
        <v>0</v>
      </c>
      <c r="BE65" s="26"/>
      <c r="BF65" s="26"/>
      <c r="BG65" s="27"/>
      <c r="BH65" s="25"/>
      <c r="BI65" s="64">
        <f t="shared" si="29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 x14ac:dyDescent="0.25">
      <c r="A66" s="5" t="s">
        <v>28</v>
      </c>
      <c r="B66" s="21">
        <v>5.46</v>
      </c>
      <c r="C66" s="26">
        <v>167.12</v>
      </c>
      <c r="D66" s="22">
        <v>4.29</v>
      </c>
      <c r="E66" s="23">
        <f>G102</f>
        <v>5.8500000000000005</v>
      </c>
      <c r="F66" s="64">
        <f t="shared" si="30"/>
        <v>171.02</v>
      </c>
      <c r="G66" s="23">
        <v>5.8500000000000005</v>
      </c>
      <c r="H66" s="26">
        <v>79.462999999999994</v>
      </c>
      <c r="I66" s="22">
        <v>1.17</v>
      </c>
      <c r="J66" s="23">
        <f t="shared" si="16"/>
        <v>3.5100000000000002</v>
      </c>
      <c r="K66" s="64">
        <f t="shared" si="31"/>
        <v>82.972999999999985</v>
      </c>
      <c r="L66" s="21">
        <v>3.5100000000000002</v>
      </c>
      <c r="M66" s="21"/>
      <c r="N66" s="21">
        <v>1.17</v>
      </c>
      <c r="O66" s="25">
        <f t="shared" si="17"/>
        <v>4.29</v>
      </c>
      <c r="P66" s="64">
        <f t="shared" si="32"/>
        <v>0.38999999999999968</v>
      </c>
      <c r="Q66" s="21">
        <v>4.29</v>
      </c>
      <c r="R66" s="26">
        <v>179.73000000000002</v>
      </c>
      <c r="S66" s="21">
        <v>11.7</v>
      </c>
      <c r="T66" s="25">
        <f t="shared" si="18"/>
        <v>5.8500000000000005</v>
      </c>
      <c r="U66" s="65">
        <f t="shared" si="33"/>
        <v>189.87</v>
      </c>
      <c r="V66" s="25">
        <v>5.8500000000000005</v>
      </c>
      <c r="W66" s="26">
        <v>49.1</v>
      </c>
      <c r="X66" s="24">
        <v>3.12</v>
      </c>
      <c r="Y66" s="25">
        <f t="shared" si="19"/>
        <v>0</v>
      </c>
      <c r="Z66" s="65">
        <f t="shared" si="34"/>
        <v>58.07</v>
      </c>
      <c r="AA66" s="21">
        <v>0</v>
      </c>
      <c r="AB66" s="26">
        <v>34.4</v>
      </c>
      <c r="AC66" s="26">
        <v>7.8000000000000007</v>
      </c>
      <c r="AD66" s="25">
        <f t="shared" si="20"/>
        <v>0</v>
      </c>
      <c r="AE66" s="64">
        <f t="shared" si="21"/>
        <v>42.2</v>
      </c>
      <c r="AF66" s="21">
        <v>0</v>
      </c>
      <c r="AG66" s="26">
        <v>124.83999999999999</v>
      </c>
      <c r="AH66" s="26">
        <v>9.36</v>
      </c>
      <c r="AI66" s="25">
        <f t="shared" si="22"/>
        <v>0</v>
      </c>
      <c r="AJ66" s="64">
        <f t="shared" si="23"/>
        <v>134.19999999999999</v>
      </c>
      <c r="AK66" s="21">
        <v>0</v>
      </c>
      <c r="AL66" s="26"/>
      <c r="AM66" s="26">
        <v>9.75</v>
      </c>
      <c r="AN66" s="25"/>
      <c r="AO66" s="64">
        <f t="shared" si="25"/>
        <v>9.75</v>
      </c>
      <c r="AP66" s="21"/>
      <c r="AQ66" s="26"/>
      <c r="AR66" s="26"/>
      <c r="AS66" s="25"/>
      <c r="AT66" s="64">
        <f t="shared" si="26"/>
        <v>0</v>
      </c>
      <c r="AU66" s="21"/>
      <c r="AV66" s="26"/>
      <c r="AW66" s="26"/>
      <c r="AX66" s="97"/>
      <c r="AY66" s="64">
        <f t="shared" si="27"/>
        <v>0</v>
      </c>
      <c r="AZ66" s="97"/>
      <c r="BA66" s="26"/>
      <c r="BB66" s="26"/>
      <c r="BC66" s="25"/>
      <c r="BD66" s="64">
        <f t="shared" si="28"/>
        <v>0</v>
      </c>
      <c r="BE66" s="26"/>
      <c r="BF66" s="26"/>
      <c r="BG66" s="26"/>
      <c r="BH66" s="25"/>
      <c r="BI66" s="64">
        <f t="shared" si="29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 x14ac:dyDescent="0.25">
      <c r="A67" s="6" t="s">
        <v>29</v>
      </c>
      <c r="B67" s="21">
        <v>0</v>
      </c>
      <c r="C67" s="21"/>
      <c r="D67" s="22"/>
      <c r="E67" s="23">
        <f>G103</f>
        <v>0</v>
      </c>
      <c r="F67" s="64">
        <f t="shared" si="30"/>
        <v>0</v>
      </c>
      <c r="G67" s="23">
        <v>0</v>
      </c>
      <c r="H67" s="21"/>
      <c r="I67" s="22"/>
      <c r="J67" s="23">
        <f t="shared" si="16"/>
        <v>0</v>
      </c>
      <c r="K67" s="64">
        <f t="shared" si="31"/>
        <v>0</v>
      </c>
      <c r="L67" s="21">
        <v>0</v>
      </c>
      <c r="M67" s="21"/>
      <c r="N67" s="21"/>
      <c r="O67" s="25">
        <f t="shared" si="17"/>
        <v>0</v>
      </c>
      <c r="P67" s="64">
        <f t="shared" si="32"/>
        <v>0</v>
      </c>
      <c r="Q67" s="21">
        <v>0</v>
      </c>
      <c r="R67" s="21"/>
      <c r="S67" s="21"/>
      <c r="T67" s="25">
        <f t="shared" si="18"/>
        <v>0</v>
      </c>
      <c r="U67" s="65">
        <f t="shared" si="33"/>
        <v>0</v>
      </c>
      <c r="V67" s="25">
        <v>0</v>
      </c>
      <c r="W67" s="21"/>
      <c r="X67" s="21"/>
      <c r="Y67" s="25">
        <f t="shared" si="19"/>
        <v>0</v>
      </c>
      <c r="Z67" s="65">
        <f t="shared" si="34"/>
        <v>0</v>
      </c>
      <c r="AA67" s="21">
        <v>0</v>
      </c>
      <c r="AB67" s="26"/>
      <c r="AC67" s="26"/>
      <c r="AD67" s="25">
        <f t="shared" si="20"/>
        <v>0</v>
      </c>
      <c r="AE67" s="64">
        <f t="shared" si="21"/>
        <v>0</v>
      </c>
      <c r="AF67" s="21">
        <v>0</v>
      </c>
      <c r="AG67" s="26">
        <v>60</v>
      </c>
      <c r="AH67" s="26"/>
      <c r="AI67" s="25">
        <f t="shared" si="22"/>
        <v>0</v>
      </c>
      <c r="AJ67" s="64">
        <f t="shared" si="23"/>
        <v>60</v>
      </c>
      <c r="AK67" s="21">
        <v>0</v>
      </c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6"/>
        <v>0</v>
      </c>
      <c r="AU67" s="21"/>
      <c r="AV67" s="26"/>
      <c r="AW67" s="26"/>
      <c r="AX67" s="97"/>
      <c r="AY67" s="64">
        <f t="shared" si="27"/>
        <v>0</v>
      </c>
      <c r="AZ67" s="97"/>
      <c r="BA67" s="26"/>
      <c r="BB67" s="26"/>
      <c r="BC67" s="25"/>
      <c r="BD67" s="64">
        <f t="shared" si="28"/>
        <v>0</v>
      </c>
      <c r="BE67" s="26"/>
      <c r="BF67" s="26"/>
      <c r="BG67" s="26"/>
      <c r="BH67" s="25"/>
      <c r="BI67" s="64">
        <f t="shared" si="29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 x14ac:dyDescent="0.25">
      <c r="A68" s="9" t="s">
        <v>42</v>
      </c>
      <c r="B68" s="21">
        <v>0</v>
      </c>
      <c r="C68" s="21">
        <v>84</v>
      </c>
      <c r="D68" s="22"/>
      <c r="E68" s="23"/>
      <c r="F68" s="64">
        <f t="shared" si="30"/>
        <v>84</v>
      </c>
      <c r="G68" s="23">
        <v>0</v>
      </c>
      <c r="H68" s="21">
        <v>192</v>
      </c>
      <c r="I68" s="22"/>
      <c r="J68" s="23"/>
      <c r="K68" s="64">
        <f t="shared" si="31"/>
        <v>192</v>
      </c>
      <c r="L68" s="21"/>
      <c r="M68" s="21"/>
      <c r="N68" s="21"/>
      <c r="O68" s="25"/>
      <c r="P68" s="64">
        <f t="shared" si="32"/>
        <v>0</v>
      </c>
      <c r="Q68" s="21"/>
      <c r="R68" s="21"/>
      <c r="S68" s="21"/>
      <c r="T68" s="25"/>
      <c r="U68" s="65">
        <f t="shared" si="33"/>
        <v>0</v>
      </c>
      <c r="V68" s="25"/>
      <c r="W68" s="21">
        <v>44.15</v>
      </c>
      <c r="X68" s="21"/>
      <c r="Y68" s="25"/>
      <c r="Z68" s="65">
        <f t="shared" si="34"/>
        <v>44.15</v>
      </c>
      <c r="AA68" s="21"/>
      <c r="AB68" s="26">
        <v>88.32</v>
      </c>
      <c r="AC68" s="26"/>
      <c r="AD68" s="28"/>
      <c r="AE68" s="64">
        <f t="shared" si="21"/>
        <v>88.32</v>
      </c>
      <c r="AF68" s="21"/>
      <c r="AG68" s="26">
        <v>132.47999999999999</v>
      </c>
      <c r="AH68" s="26"/>
      <c r="AI68" s="25"/>
      <c r="AJ68" s="64">
        <f t="shared" si="23"/>
        <v>132.47999999999999</v>
      </c>
      <c r="AK68" s="21"/>
      <c r="AL68" s="26"/>
      <c r="AM68" s="26"/>
      <c r="AN68" s="25"/>
      <c r="AO68" s="64">
        <f t="shared" si="25"/>
        <v>0</v>
      </c>
      <c r="AP68" s="21"/>
      <c r="AQ68" s="26"/>
      <c r="AR68" s="26"/>
      <c r="AS68" s="25"/>
      <c r="AT68" s="64">
        <f t="shared" si="26"/>
        <v>0</v>
      </c>
      <c r="AU68" s="21"/>
      <c r="AV68" s="26"/>
      <c r="AW68" s="26"/>
      <c r="AX68" s="97"/>
      <c r="AY68" s="64">
        <f t="shared" si="27"/>
        <v>0</v>
      </c>
      <c r="AZ68" s="97"/>
      <c r="BA68" s="26"/>
      <c r="BB68" s="26"/>
      <c r="BC68" s="25"/>
      <c r="BD68" s="64">
        <f t="shared" si="28"/>
        <v>0</v>
      </c>
      <c r="BE68" s="26"/>
      <c r="BF68" s="26"/>
      <c r="BG68" s="26"/>
      <c r="BH68" s="25"/>
      <c r="BI68" s="64">
        <f t="shared" si="29"/>
        <v>0</v>
      </c>
      <c r="BJ68" s="9" t="s">
        <v>42</v>
      </c>
    </row>
    <row r="69" spans="1:95" s="1" customFormat="1" x14ac:dyDescent="0.25">
      <c r="A69" s="9" t="s">
        <v>39</v>
      </c>
      <c r="B69" s="21">
        <v>0</v>
      </c>
      <c r="C69" s="21">
        <v>215.56</v>
      </c>
      <c r="D69" s="22"/>
      <c r="E69" s="23"/>
      <c r="F69" s="64">
        <f t="shared" si="30"/>
        <v>215.56</v>
      </c>
      <c r="G69" s="23">
        <v>0</v>
      </c>
      <c r="H69" s="21">
        <v>218.50400000000002</v>
      </c>
      <c r="I69" s="22"/>
      <c r="J69" s="23"/>
      <c r="K69" s="64">
        <f t="shared" si="31"/>
        <v>218.50400000000002</v>
      </c>
      <c r="L69" s="21"/>
      <c r="M69" s="21"/>
      <c r="N69" s="21"/>
      <c r="O69" s="25"/>
      <c r="P69" s="64">
        <f t="shared" si="32"/>
        <v>0</v>
      </c>
      <c r="Q69" s="21"/>
      <c r="R69" s="150">
        <f>38.4+35+48</f>
        <v>121.4</v>
      </c>
      <c r="S69" s="21"/>
      <c r="T69" s="25"/>
      <c r="U69" s="65">
        <f t="shared" si="33"/>
        <v>121.4</v>
      </c>
      <c r="V69" s="25"/>
      <c r="W69" s="21">
        <v>205.29</v>
      </c>
      <c r="X69" s="21"/>
      <c r="Y69" s="25"/>
      <c r="Z69" s="65">
        <f t="shared" si="34"/>
        <v>205.29</v>
      </c>
      <c r="AA69" s="21"/>
      <c r="AB69" s="21">
        <v>492.85</v>
      </c>
      <c r="AC69" s="21"/>
      <c r="AD69" s="28"/>
      <c r="AE69" s="64">
        <f t="shared" si="21"/>
        <v>492.85</v>
      </c>
      <c r="AF69" s="21"/>
      <c r="AG69" s="21">
        <v>268.8</v>
      </c>
      <c r="AH69" s="21"/>
      <c r="AI69" s="25"/>
      <c r="AJ69" s="64">
        <f>AF69+AG69+AH69-AI69</f>
        <v>268.8</v>
      </c>
      <c r="AK69" s="21"/>
      <c r="AL69" s="21"/>
      <c r="AM69" s="21"/>
      <c r="AN69" s="25"/>
      <c r="AO69" s="64">
        <f t="shared" si="25"/>
        <v>0</v>
      </c>
      <c r="AP69" s="21"/>
      <c r="AQ69" s="21"/>
      <c r="AR69" s="21"/>
      <c r="AS69" s="25"/>
      <c r="AT69" s="64">
        <f t="shared" si="26"/>
        <v>0</v>
      </c>
      <c r="AU69" s="21"/>
      <c r="AV69" s="21"/>
      <c r="AW69" s="21"/>
      <c r="AX69" s="97"/>
      <c r="AY69" s="64">
        <f t="shared" si="27"/>
        <v>0</v>
      </c>
      <c r="AZ69" s="97"/>
      <c r="BA69" s="21"/>
      <c r="BB69" s="21"/>
      <c r="BC69" s="25"/>
      <c r="BD69" s="64">
        <f t="shared" si="28"/>
        <v>0</v>
      </c>
      <c r="BE69" s="26"/>
      <c r="BF69" s="26"/>
      <c r="BG69" s="26"/>
      <c r="BH69" s="25"/>
      <c r="BI69" s="64">
        <f t="shared" si="29"/>
        <v>0</v>
      </c>
      <c r="BJ69" s="9" t="s">
        <v>39</v>
      </c>
      <c r="CL69" s="15"/>
    </row>
    <row r="70" spans="1:95" x14ac:dyDescent="0.25">
      <c r="A70" s="6" t="s">
        <v>35</v>
      </c>
      <c r="B70" s="21">
        <v>0</v>
      </c>
      <c r="C70" s="21"/>
      <c r="D70" s="22"/>
      <c r="E70" s="23"/>
      <c r="F70" s="64">
        <f t="shared" si="30"/>
        <v>0</v>
      </c>
      <c r="G70" s="23">
        <v>0</v>
      </c>
      <c r="H70" s="21">
        <v>38.9</v>
      </c>
      <c r="I70" s="22"/>
      <c r="J70" s="23"/>
      <c r="K70" s="64">
        <f t="shared" si="31"/>
        <v>38.9</v>
      </c>
      <c r="L70" s="21"/>
      <c r="M70" s="21"/>
      <c r="N70" s="21"/>
      <c r="O70" s="25"/>
      <c r="P70" s="64">
        <f t="shared" si="32"/>
        <v>0</v>
      </c>
      <c r="Q70" s="21"/>
      <c r="R70" s="150">
        <f>42+13.44+42</f>
        <v>97.44</v>
      </c>
      <c r="S70" s="21"/>
      <c r="T70" s="25"/>
      <c r="U70" s="65">
        <f t="shared" si="33"/>
        <v>97.44</v>
      </c>
      <c r="V70" s="25"/>
      <c r="W70" s="21"/>
      <c r="X70" s="21"/>
      <c r="Y70" s="25"/>
      <c r="Z70" s="65">
        <f t="shared" si="34"/>
        <v>0</v>
      </c>
      <c r="AA70" s="21"/>
      <c r="AB70" s="21">
        <v>90.6</v>
      </c>
      <c r="AC70" s="21"/>
      <c r="AD70" s="28"/>
      <c r="AE70" s="64">
        <f t="shared" si="21"/>
        <v>90.6</v>
      </c>
      <c r="AF70" s="21"/>
      <c r="AG70" s="21">
        <v>85.16</v>
      </c>
      <c r="AH70" s="21"/>
      <c r="AI70" s="25"/>
      <c r="AJ70" s="64">
        <f t="shared" si="23"/>
        <v>85.16</v>
      </c>
      <c r="AK70" s="21"/>
      <c r="AL70" s="21"/>
      <c r="AM70" s="21"/>
      <c r="AN70" s="25"/>
      <c r="AO70" s="64">
        <f t="shared" si="25"/>
        <v>0</v>
      </c>
      <c r="AP70" s="21"/>
      <c r="AQ70" s="21"/>
      <c r="AR70" s="21"/>
      <c r="AS70" s="25"/>
      <c r="AT70" s="64">
        <f t="shared" si="26"/>
        <v>0</v>
      </c>
      <c r="AU70" s="21"/>
      <c r="AV70" s="21"/>
      <c r="AW70" s="21"/>
      <c r="AX70" s="97"/>
      <c r="AY70" s="64">
        <f t="shared" si="27"/>
        <v>0</v>
      </c>
      <c r="AZ70" s="97"/>
      <c r="BA70" s="21"/>
      <c r="BB70" s="21"/>
      <c r="BC70" s="25"/>
      <c r="BD70" s="64">
        <f t="shared" si="28"/>
        <v>0</v>
      </c>
      <c r="BE70" s="26"/>
      <c r="BF70" s="26"/>
      <c r="BG70" s="26"/>
      <c r="BH70" s="25"/>
      <c r="BI70" s="64">
        <f t="shared" si="29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 x14ac:dyDescent="0.25">
      <c r="A71" s="9" t="s">
        <v>36</v>
      </c>
      <c r="B71" s="21">
        <v>0</v>
      </c>
      <c r="C71" s="29"/>
      <c r="D71" s="106"/>
      <c r="E71" s="23"/>
      <c r="F71" s="64">
        <f t="shared" si="30"/>
        <v>0</v>
      </c>
      <c r="G71" s="23">
        <v>0</v>
      </c>
      <c r="H71" s="29">
        <v>63.81</v>
      </c>
      <c r="I71" s="106"/>
      <c r="J71" s="23"/>
      <c r="K71" s="64">
        <f t="shared" si="31"/>
        <v>63.81</v>
      </c>
      <c r="L71" s="21"/>
      <c r="M71" s="21"/>
      <c r="N71" s="29"/>
      <c r="O71" s="25"/>
      <c r="P71" s="64">
        <f t="shared" si="32"/>
        <v>0</v>
      </c>
      <c r="Q71" s="21"/>
      <c r="R71" s="29"/>
      <c r="S71" s="29"/>
      <c r="T71" s="25"/>
      <c r="U71" s="65">
        <f t="shared" si="33"/>
        <v>0</v>
      </c>
      <c r="V71" s="25"/>
      <c r="W71" s="29"/>
      <c r="X71" s="29"/>
      <c r="Y71" s="25"/>
      <c r="Z71" s="65">
        <f t="shared" si="34"/>
        <v>0</v>
      </c>
      <c r="AA71" s="21"/>
      <c r="AB71" s="29">
        <v>22.63</v>
      </c>
      <c r="AC71" s="29"/>
      <c r="AD71" s="28"/>
      <c r="AE71" s="64">
        <f t="shared" si="21"/>
        <v>22.63</v>
      </c>
      <c r="AF71" s="21"/>
      <c r="AG71" s="29">
        <v>126.16</v>
      </c>
      <c r="AH71" s="29"/>
      <c r="AI71" s="25"/>
      <c r="AJ71" s="64">
        <f t="shared" si="23"/>
        <v>126.16</v>
      </c>
      <c r="AK71" s="21"/>
      <c r="AL71" s="29"/>
      <c r="AM71" s="29"/>
      <c r="AN71" s="25"/>
      <c r="AO71" s="64">
        <f t="shared" si="25"/>
        <v>0</v>
      </c>
      <c r="AP71" s="21"/>
      <c r="AQ71" s="29"/>
      <c r="AR71" s="29"/>
      <c r="AS71" s="25"/>
      <c r="AT71" s="64">
        <f t="shared" si="26"/>
        <v>0</v>
      </c>
      <c r="AU71" s="21"/>
      <c r="AV71" s="29"/>
      <c r="AW71" s="29"/>
      <c r="AX71" s="97"/>
      <c r="AY71" s="64">
        <f t="shared" si="27"/>
        <v>0</v>
      </c>
      <c r="AZ71" s="97"/>
      <c r="BA71" s="29"/>
      <c r="BB71" s="29"/>
      <c r="BC71" s="25"/>
      <c r="BD71" s="64">
        <f t="shared" si="28"/>
        <v>0</v>
      </c>
      <c r="BE71" s="26"/>
      <c r="BF71" s="116"/>
      <c r="BG71" s="116"/>
      <c r="BH71" s="25"/>
      <c r="BI71" s="64">
        <f t="shared" si="29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 x14ac:dyDescent="0.25">
      <c r="A72" s="147" t="s">
        <v>34</v>
      </c>
      <c r="B72" s="21">
        <v>0</v>
      </c>
      <c r="C72" s="21"/>
      <c r="D72" s="22"/>
      <c r="E72" s="23"/>
      <c r="F72" s="64">
        <f>(B72+C72+D72)-E72</f>
        <v>0</v>
      </c>
      <c r="G72" s="145">
        <v>0</v>
      </c>
      <c r="H72" s="21">
        <v>195</v>
      </c>
      <c r="I72" s="22"/>
      <c r="J72" s="23"/>
      <c r="K72" s="64">
        <f>(G72+H72+I72)-J72</f>
        <v>195</v>
      </c>
      <c r="L72" s="21"/>
      <c r="M72" s="21"/>
      <c r="N72" s="21"/>
      <c r="O72" s="24"/>
      <c r="P72" s="64">
        <f>(L72+M72+N72)-O72</f>
        <v>0</v>
      </c>
      <c r="Q72" s="21"/>
      <c r="R72" s="21"/>
      <c r="S72" s="21"/>
      <c r="T72" s="24"/>
      <c r="U72" s="64">
        <f>(Q72+R72+S72)-T72</f>
        <v>0</v>
      </c>
      <c r="V72" s="24"/>
      <c r="W72" s="21">
        <v>195</v>
      </c>
      <c r="X72" s="21"/>
      <c r="Y72" s="24"/>
      <c r="Z72" s="64">
        <f>(V72+W72+X72)-Y72</f>
        <v>195</v>
      </c>
      <c r="AA72" s="21"/>
      <c r="AB72" s="21">
        <v>297</v>
      </c>
      <c r="AC72" s="21"/>
      <c r="AD72" s="27"/>
      <c r="AE72" s="64">
        <f>AA72+AB72+AC72-AD72</f>
        <v>297</v>
      </c>
      <c r="AF72" s="21"/>
      <c r="AG72" s="29">
        <v>552.13599999999997</v>
      </c>
      <c r="AH72" s="21"/>
      <c r="AI72" s="24"/>
      <c r="AJ72" s="64">
        <f>AF72+AG72+AH72-AI72</f>
        <v>552.13599999999997</v>
      </c>
      <c r="AK72" s="21"/>
      <c r="AL72" s="21">
        <v>240</v>
      </c>
      <c r="AM72" s="21"/>
      <c r="AN72" s="24"/>
      <c r="AO72" s="64">
        <f>AK72+AL72+AM72-AN72</f>
        <v>240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8"/>
      <c r="AY72" s="64">
        <f>AU72+AV72+AW72-AX72</f>
        <v>0</v>
      </c>
      <c r="AZ72" s="138"/>
      <c r="BA72" s="21"/>
      <c r="BB72" s="21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 x14ac:dyDescent="0.3">
      <c r="A73" s="86" t="s">
        <v>102</v>
      </c>
      <c r="B73" s="139">
        <v>0</v>
      </c>
      <c r="C73" s="139">
        <v>240</v>
      </c>
      <c r="D73" s="140"/>
      <c r="E73" s="23"/>
      <c r="F73" s="64">
        <f>(B73+C73+D73)-E73</f>
        <v>240</v>
      </c>
      <c r="G73" s="146">
        <v>0</v>
      </c>
      <c r="H73" s="139"/>
      <c r="I73" s="140"/>
      <c r="J73" s="23"/>
      <c r="K73" s="64">
        <f>(G73+H73+I73)-J73</f>
        <v>0</v>
      </c>
      <c r="L73" s="139"/>
      <c r="M73" s="139"/>
      <c r="N73" s="139"/>
      <c r="O73" s="141"/>
      <c r="P73" s="64">
        <f>(L73+M73+N73)-O73</f>
        <v>0</v>
      </c>
      <c r="Q73" s="139"/>
      <c r="R73" s="139"/>
      <c r="S73" s="139"/>
      <c r="T73" s="141"/>
      <c r="U73" s="64">
        <f>(Q73+R73+S73)-T73</f>
        <v>0</v>
      </c>
      <c r="V73" s="141"/>
      <c r="W73" s="139">
        <v>66.97</v>
      </c>
      <c r="X73" s="139"/>
      <c r="Y73" s="141"/>
      <c r="Z73" s="64">
        <f>(V73+W73+X73)-Y73</f>
        <v>66.97</v>
      </c>
      <c r="AA73" s="139"/>
      <c r="AB73" s="139">
        <v>81</v>
      </c>
      <c r="AC73" s="139"/>
      <c r="AD73" s="142"/>
      <c r="AE73" s="64">
        <f>AA73+AB73+AC73-AD73</f>
        <v>81</v>
      </c>
      <c r="AF73" s="139"/>
      <c r="AG73" s="139">
        <v>91.52</v>
      </c>
      <c r="AH73" s="139"/>
      <c r="AI73" s="141"/>
      <c r="AJ73" s="64">
        <f>AF73+AG73+AH73-AI73</f>
        <v>91.52</v>
      </c>
      <c r="AK73" s="139"/>
      <c r="AL73" s="139"/>
      <c r="AM73" s="139"/>
      <c r="AN73" s="141"/>
      <c r="AO73" s="64">
        <f>AK73+AL73+AM73-AN73</f>
        <v>0</v>
      </c>
      <c r="AP73" s="139"/>
      <c r="AQ73" s="139"/>
      <c r="AR73" s="139"/>
      <c r="AS73" s="141"/>
      <c r="AT73" s="64">
        <f>AP73+AQ73+AR73-AS73</f>
        <v>0</v>
      </c>
      <c r="AU73" s="139"/>
      <c r="AV73" s="139"/>
      <c r="AW73" s="139"/>
      <c r="AX73" s="143"/>
      <c r="AY73" s="64">
        <f>AU73+AV73+AW73-AX73</f>
        <v>0</v>
      </c>
      <c r="AZ73" s="143"/>
      <c r="BA73" s="139"/>
      <c r="BB73" s="139"/>
      <c r="BC73" s="141"/>
      <c r="BD73" s="64">
        <f>AZ73+BA73+BB73-BC73</f>
        <v>0</v>
      </c>
      <c r="BE73" s="144"/>
      <c r="BF73" s="144"/>
      <c r="BG73" s="144"/>
      <c r="BH73" s="141"/>
      <c r="BI73" s="64">
        <f>BE73+BF73+BG73-BH73</f>
        <v>0</v>
      </c>
      <c r="BJ73" s="14" t="s">
        <v>102</v>
      </c>
    </row>
    <row r="74" spans="1:95" ht="19.5" thickBot="1" x14ac:dyDescent="0.35">
      <c r="A74" s="1"/>
      <c r="B74" s="124">
        <f>SUM(B44:B73)</f>
        <v>2277.5</v>
      </c>
      <c r="C74" s="124">
        <f t="shared" ref="C74:BI74" si="35">SUM(C44:C73)</f>
        <v>2606.5500000000002</v>
      </c>
      <c r="D74" s="124">
        <f t="shared" si="35"/>
        <v>422.68000000000006</v>
      </c>
      <c r="E74" s="124">
        <f t="shared" si="35"/>
        <v>1848.0258375634519</v>
      </c>
      <c r="F74" s="124">
        <f t="shared" si="35"/>
        <v>3462.9941624365483</v>
      </c>
      <c r="G74" s="124">
        <f t="shared" si="35"/>
        <v>1848.0258375634519</v>
      </c>
      <c r="H74" s="124">
        <f t="shared" si="35"/>
        <v>2868.4640000000004</v>
      </c>
      <c r="I74" s="124">
        <f t="shared" si="35"/>
        <v>531.52499999999998</v>
      </c>
      <c r="J74" s="124">
        <f t="shared" si="35"/>
        <v>2195.5592893401017</v>
      </c>
      <c r="K74" s="124">
        <f t="shared" si="35"/>
        <v>3052.45554822335</v>
      </c>
      <c r="L74" s="124">
        <f t="shared" si="35"/>
        <v>2195.5592893401017</v>
      </c>
      <c r="M74" s="124">
        <f t="shared" si="35"/>
        <v>0</v>
      </c>
      <c r="N74" s="124">
        <f t="shared" si="35"/>
        <v>796.79499999999996</v>
      </c>
      <c r="O74" s="124">
        <f t="shared" si="35"/>
        <v>1934.2311928934012</v>
      </c>
      <c r="P74" s="124">
        <f t="shared" si="35"/>
        <v>1058.1230964467006</v>
      </c>
      <c r="Q74" s="124">
        <f t="shared" si="35"/>
        <v>1934.2311928934012</v>
      </c>
      <c r="R74" s="124">
        <f>SUM(R44:R73)</f>
        <v>2502.84</v>
      </c>
      <c r="S74" s="124">
        <f t="shared" si="35"/>
        <v>2106.8850000000002</v>
      </c>
      <c r="T74" s="124">
        <f t="shared" si="35"/>
        <v>3927.2786294416246</v>
      </c>
      <c r="U74" s="124">
        <f t="shared" si="35"/>
        <v>2616.6775634517767</v>
      </c>
      <c r="V74" s="124">
        <f t="shared" si="35"/>
        <v>3927.2786294416246</v>
      </c>
      <c r="W74" s="124">
        <f t="shared" si="35"/>
        <v>2195.3099999999995</v>
      </c>
      <c r="X74" s="124">
        <f t="shared" si="35"/>
        <v>409.91499999999991</v>
      </c>
      <c r="Y74" s="124">
        <f t="shared" si="35"/>
        <v>2190.7399999999998</v>
      </c>
      <c r="Z74" s="124">
        <f t="shared" si="35"/>
        <v>4341.7636294416252</v>
      </c>
      <c r="AA74" s="124">
        <f t="shared" si="35"/>
        <v>2190.7399999999998</v>
      </c>
      <c r="AB74" s="124">
        <f t="shared" si="35"/>
        <v>2979.6</v>
      </c>
      <c r="AC74" s="124">
        <f t="shared" si="35"/>
        <v>2552.855</v>
      </c>
      <c r="AD74" s="124">
        <f t="shared" si="35"/>
        <v>3081.1150000000002</v>
      </c>
      <c r="AE74" s="124">
        <f t="shared" si="35"/>
        <v>4642.0800000000008</v>
      </c>
      <c r="AF74" s="124">
        <f t="shared" si="35"/>
        <v>3081.1150000000002</v>
      </c>
      <c r="AG74" s="124">
        <f t="shared" si="35"/>
        <v>4550.6060000000007</v>
      </c>
      <c r="AH74" s="124">
        <f t="shared" si="35"/>
        <v>1645.8849999999995</v>
      </c>
      <c r="AI74" s="124">
        <f t="shared" si="35"/>
        <v>3348.3299999999995</v>
      </c>
      <c r="AJ74" s="124">
        <f t="shared" si="35"/>
        <v>5929.2759999999998</v>
      </c>
      <c r="AK74" s="124">
        <f t="shared" si="35"/>
        <v>3348.3299999999995</v>
      </c>
      <c r="AL74" s="124">
        <f t="shared" si="35"/>
        <v>490</v>
      </c>
      <c r="AM74" s="124">
        <f t="shared" si="35"/>
        <v>193.66</v>
      </c>
      <c r="AN74" s="124">
        <f t="shared" si="35"/>
        <v>1464.8</v>
      </c>
      <c r="AO74" s="124">
        <f t="shared" si="35"/>
        <v>2567.19</v>
      </c>
      <c r="AP74" s="124">
        <f t="shared" si="35"/>
        <v>0</v>
      </c>
      <c r="AQ74" s="124">
        <f t="shared" si="35"/>
        <v>0</v>
      </c>
      <c r="AR74" s="124">
        <f t="shared" si="35"/>
        <v>0</v>
      </c>
      <c r="AS74" s="124">
        <f t="shared" si="35"/>
        <v>0</v>
      </c>
      <c r="AT74" s="124">
        <f t="shared" si="35"/>
        <v>0</v>
      </c>
      <c r="AU74" s="124">
        <f t="shared" si="35"/>
        <v>0</v>
      </c>
      <c r="AV74" s="124">
        <f t="shared" si="35"/>
        <v>0</v>
      </c>
      <c r="AW74" s="124">
        <f t="shared" si="35"/>
        <v>0</v>
      </c>
      <c r="AX74" s="124">
        <f t="shared" si="35"/>
        <v>0</v>
      </c>
      <c r="AY74" s="124">
        <f t="shared" si="35"/>
        <v>0</v>
      </c>
      <c r="AZ74" s="124">
        <f t="shared" si="35"/>
        <v>0</v>
      </c>
      <c r="BA74" s="124">
        <f t="shared" si="35"/>
        <v>0</v>
      </c>
      <c r="BB74" s="124">
        <f t="shared" si="35"/>
        <v>0</v>
      </c>
      <c r="BC74" s="124">
        <f t="shared" si="35"/>
        <v>0</v>
      </c>
      <c r="BD74" s="124">
        <f t="shared" si="35"/>
        <v>0</v>
      </c>
      <c r="BE74" s="124">
        <f t="shared" si="35"/>
        <v>0</v>
      </c>
      <c r="BF74" s="124">
        <f t="shared" si="35"/>
        <v>0</v>
      </c>
      <c r="BG74" s="124">
        <f t="shared" si="35"/>
        <v>0</v>
      </c>
      <c r="BH74" s="124">
        <f t="shared" si="35"/>
        <v>0</v>
      </c>
      <c r="BI74" s="124">
        <f t="shared" si="35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 x14ac:dyDescent="0.2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 x14ac:dyDescent="0.25">
      <c r="J76" s="1"/>
      <c r="K76" s="1"/>
      <c r="L76" s="1"/>
      <c r="M76" s="1"/>
      <c r="N76" s="1"/>
      <c r="O76" s="1"/>
      <c r="P76" s="1"/>
      <c r="AB76" s="89"/>
      <c r="BJ76" s="1"/>
      <c r="BK76" s="1"/>
      <c r="BL76" s="1"/>
      <c r="BM76" s="1"/>
      <c r="BN76" s="1"/>
    </row>
    <row r="77" spans="1:95" x14ac:dyDescent="0.25">
      <c r="C77"/>
      <c r="J77" s="1"/>
      <c r="K77" s="1"/>
      <c r="L77" s="1"/>
      <c r="M77" s="1"/>
      <c r="N77" s="1"/>
    </row>
    <row r="78" spans="1:95" ht="17.25" customHeight="1" x14ac:dyDescent="0.25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105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78</v>
      </c>
      <c r="CH78" s="16"/>
      <c r="CI78" s="1"/>
      <c r="CK78" s="18" t="s">
        <v>44</v>
      </c>
      <c r="CL78" s="17"/>
      <c r="CM78" s="17"/>
      <c r="CO78" s="17" t="s">
        <v>79</v>
      </c>
      <c r="CP78" s="16"/>
      <c r="CQ78" s="1"/>
    </row>
    <row r="79" spans="1:95" ht="46.5" customHeight="1" x14ac:dyDescent="0.25">
      <c r="A79" s="18"/>
      <c r="B79" s="76" t="s">
        <v>53</v>
      </c>
      <c r="C79" s="77" t="s">
        <v>68</v>
      </c>
      <c r="D79" s="76"/>
      <c r="E79" s="76" t="s">
        <v>47</v>
      </c>
      <c r="F79" s="78" t="s">
        <v>81</v>
      </c>
      <c r="G79" s="79" t="s">
        <v>82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81</v>
      </c>
      <c r="O79" s="79" t="s">
        <v>82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81</v>
      </c>
      <c r="W79" s="79" t="s">
        <v>82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81</v>
      </c>
      <c r="AE79" s="79" t="s">
        <v>82</v>
      </c>
      <c r="AF79" s="77"/>
      <c r="AG79" s="80"/>
      <c r="AH79" s="76" t="s">
        <v>53</v>
      </c>
      <c r="AI79" s="77" t="s">
        <v>83</v>
      </c>
      <c r="AJ79" s="76"/>
      <c r="AK79" s="76" t="s">
        <v>47</v>
      </c>
      <c r="AL79" s="78" t="s">
        <v>81</v>
      </c>
      <c r="AM79" s="79" t="s">
        <v>82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81</v>
      </c>
      <c r="AU79" s="79" t="s">
        <v>82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81</v>
      </c>
      <c r="BC79" s="79" t="s">
        <v>82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81</v>
      </c>
      <c r="BK79" s="79" t="s">
        <v>82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81</v>
      </c>
      <c r="BS79" s="79" t="s">
        <v>82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81</v>
      </c>
      <c r="CA79" s="79" t="s">
        <v>82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81</v>
      </c>
      <c r="CI79" s="79" t="s">
        <v>82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81</v>
      </c>
      <c r="CQ79" s="79" t="s">
        <v>82</v>
      </c>
    </row>
    <row r="80" spans="1:95" x14ac:dyDescent="0.25">
      <c r="A80" s="19" t="s">
        <v>6</v>
      </c>
      <c r="B80" s="15">
        <v>68</v>
      </c>
      <c r="C80" s="15">
        <v>64</v>
      </c>
      <c r="D80" s="15">
        <v>0.7</v>
      </c>
      <c r="E80" s="84">
        <f t="shared" ref="E80:E103" si="36">B80*D80</f>
        <v>47.599999999999994</v>
      </c>
      <c r="F80" s="82">
        <f>C80*D80</f>
        <v>44.8</v>
      </c>
      <c r="G80" s="81">
        <f>E80+F80</f>
        <v>92.399999999999991</v>
      </c>
      <c r="I80" s="19" t="s">
        <v>6</v>
      </c>
      <c r="J80" s="15">
        <v>58</v>
      </c>
      <c r="K80" s="15"/>
      <c r="L80" s="15">
        <v>0.7</v>
      </c>
      <c r="M80" s="15">
        <f t="shared" ref="M80:M103" si="37">J80*L80</f>
        <v>40.599999999999994</v>
      </c>
      <c r="N80" s="82">
        <f>K80*L80</f>
        <v>0</v>
      </c>
      <c r="O80" s="81">
        <f>M80+N80</f>
        <v>40.599999999999994</v>
      </c>
      <c r="Q80" s="19" t="s">
        <v>6</v>
      </c>
      <c r="R80" s="15">
        <v>57</v>
      </c>
      <c r="S80" s="15"/>
      <c r="T80" s="15">
        <v>0.7</v>
      </c>
      <c r="U80" s="15">
        <f t="shared" ref="U80:U103" si="38">R80*T80</f>
        <v>39.9</v>
      </c>
      <c r="V80" s="19">
        <f>S80*T80</f>
        <v>0</v>
      </c>
      <c r="W80" s="81">
        <f>U80+V80</f>
        <v>39.9</v>
      </c>
      <c r="Y80" s="19" t="s">
        <v>6</v>
      </c>
      <c r="Z80" s="15">
        <v>178</v>
      </c>
      <c r="AA80" s="15">
        <v>392</v>
      </c>
      <c r="AB80" s="15">
        <v>0.7</v>
      </c>
      <c r="AC80" s="15">
        <f t="shared" ref="AC80:AC102" si="39">Z80*AB80</f>
        <v>124.6</v>
      </c>
      <c r="AD80" s="19">
        <f>AA80*AB80</f>
        <v>274.39999999999998</v>
      </c>
      <c r="AE80" s="81">
        <f>AC80+AD80</f>
        <v>399</v>
      </c>
      <c r="AG80" s="19" t="s">
        <v>6</v>
      </c>
      <c r="AH80" s="15">
        <v>112</v>
      </c>
      <c r="AI80" s="15">
        <v>52</v>
      </c>
      <c r="AJ80" s="15">
        <v>0.7</v>
      </c>
      <c r="AK80" s="15">
        <f t="shared" ref="AK80:AK101" si="40">AH80*AJ80</f>
        <v>78.399999999999991</v>
      </c>
      <c r="AL80" s="19">
        <f>AI80*AJ80</f>
        <v>36.4</v>
      </c>
      <c r="AM80" s="15">
        <f>AK80+AL80</f>
        <v>114.79999999999998</v>
      </c>
      <c r="AO80" s="19" t="s">
        <v>6</v>
      </c>
      <c r="AP80" s="15">
        <v>98</v>
      </c>
      <c r="AQ80" s="15">
        <v>97</v>
      </c>
      <c r="AR80" s="15">
        <v>0.7</v>
      </c>
      <c r="AS80" s="15">
        <f t="shared" ref="AS80:AS103" si="41">AP80*AR80</f>
        <v>68.599999999999994</v>
      </c>
      <c r="AT80" s="19">
        <f>AQ80*AR80</f>
        <v>67.899999999999991</v>
      </c>
      <c r="AU80" s="15">
        <f>AS80+AT80</f>
        <v>136.5</v>
      </c>
      <c r="AW80" s="19" t="s">
        <v>6</v>
      </c>
      <c r="AX80" s="15">
        <v>65</v>
      </c>
      <c r="AY80" s="15">
        <v>196</v>
      </c>
      <c r="AZ80" s="15">
        <v>0.7</v>
      </c>
      <c r="BA80" s="15">
        <f t="shared" ref="BA80:BA103" si="42">AX80*AZ80</f>
        <v>45.5</v>
      </c>
      <c r="BB80" s="19">
        <f>AY80*AZ80</f>
        <v>137.19999999999999</v>
      </c>
      <c r="BC80" s="15">
        <f>BA80+BB80</f>
        <v>182.7</v>
      </c>
      <c r="BD80" s="1"/>
      <c r="BE80" s="19" t="s">
        <v>6</v>
      </c>
      <c r="BF80" s="15">
        <v>43</v>
      </c>
      <c r="BG80" s="15"/>
      <c r="BH80" s="15">
        <v>0.7</v>
      </c>
      <c r="BI80" s="15">
        <f t="shared" ref="BI80:BI103" si="43">BF80*BH80</f>
        <v>30.099999999999998</v>
      </c>
      <c r="BJ80" s="19">
        <f>BG80*BH80</f>
        <v>0</v>
      </c>
      <c r="BK80" s="15">
        <f>BI80+BJ80</f>
        <v>30.099999999999998</v>
      </c>
      <c r="BL80" s="1"/>
      <c r="BM80" s="19" t="s">
        <v>6</v>
      </c>
      <c r="BN80" s="15"/>
      <c r="BO80" s="15"/>
      <c r="BP80" s="15">
        <v>0.7</v>
      </c>
      <c r="BQ80" s="15">
        <f t="shared" ref="BQ80:BQ103" si="44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/>
      <c r="BW80" s="15"/>
      <c r="BX80" s="15">
        <v>0.7</v>
      </c>
      <c r="BY80" s="15">
        <f t="shared" ref="BY80:BY103" si="45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3" si="46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47">CL80*CN80</f>
        <v>0</v>
      </c>
      <c r="CP80" s="19">
        <f>CM80*CN80</f>
        <v>0</v>
      </c>
      <c r="CQ80" s="15">
        <f>CO80+CP80</f>
        <v>0</v>
      </c>
    </row>
    <row r="81" spans="1:95" x14ac:dyDescent="0.25">
      <c r="A81" s="19" t="s">
        <v>7</v>
      </c>
      <c r="B81" s="15">
        <v>18</v>
      </c>
      <c r="C81" s="15">
        <v>63</v>
      </c>
      <c r="D81" s="15">
        <v>1</v>
      </c>
      <c r="E81" s="84">
        <f t="shared" si="36"/>
        <v>18</v>
      </c>
      <c r="F81" s="82">
        <f>C81*D81</f>
        <v>63</v>
      </c>
      <c r="G81" s="81">
        <f t="shared" ref="G81:G103" si="48">E81+F81</f>
        <v>81</v>
      </c>
      <c r="H81" s="1"/>
      <c r="I81" s="19" t="s">
        <v>7</v>
      </c>
      <c r="J81" s="15">
        <v>92</v>
      </c>
      <c r="K81" s="15">
        <v>86</v>
      </c>
      <c r="L81" s="15">
        <v>1</v>
      </c>
      <c r="M81" s="15">
        <f t="shared" si="37"/>
        <v>92</v>
      </c>
      <c r="N81" s="82">
        <f>K81*L81</f>
        <v>86</v>
      </c>
      <c r="O81" s="81">
        <f>M81+N81</f>
        <v>178</v>
      </c>
      <c r="P81" s="1"/>
      <c r="Q81" s="19" t="s">
        <v>7</v>
      </c>
      <c r="R81" s="15">
        <v>63</v>
      </c>
      <c r="S81" s="15">
        <v>36</v>
      </c>
      <c r="T81" s="15">
        <v>1</v>
      </c>
      <c r="U81" s="15">
        <f t="shared" si="38"/>
        <v>63</v>
      </c>
      <c r="V81" s="19">
        <f>S81*T81</f>
        <v>36</v>
      </c>
      <c r="W81" s="81">
        <f t="shared" ref="W81:W103" si="49">U81+V81</f>
        <v>99</v>
      </c>
      <c r="X81" s="1"/>
      <c r="Y81" s="19" t="s">
        <v>7</v>
      </c>
      <c r="Z81" s="15">
        <v>584</v>
      </c>
      <c r="AA81" s="15">
        <v>129</v>
      </c>
      <c r="AB81" s="15">
        <v>1</v>
      </c>
      <c r="AC81" s="15">
        <f t="shared" si="39"/>
        <v>584</v>
      </c>
      <c r="AD81" s="19">
        <f>AA81*AB81</f>
        <v>129</v>
      </c>
      <c r="AE81" s="81">
        <f t="shared" ref="AE81:AE103" si="50">AC81+AD81</f>
        <v>713</v>
      </c>
      <c r="AF81" s="1"/>
      <c r="AG81" s="19" t="s">
        <v>7</v>
      </c>
      <c r="AH81" s="15">
        <v>14</v>
      </c>
      <c r="AI81" s="15">
        <v>251</v>
      </c>
      <c r="AJ81" s="15">
        <v>1</v>
      </c>
      <c r="AK81" s="15">
        <f t="shared" si="40"/>
        <v>14</v>
      </c>
      <c r="AL81" s="19">
        <f>AI81*AJ81</f>
        <v>251</v>
      </c>
      <c r="AM81" s="15">
        <f t="shared" ref="AM81:AM101" si="51">AK81+AL81</f>
        <v>265</v>
      </c>
      <c r="AN81" s="1"/>
      <c r="AO81" s="19" t="s">
        <v>7</v>
      </c>
      <c r="AP81" s="15">
        <v>18</v>
      </c>
      <c r="AQ81" s="15">
        <v>103</v>
      </c>
      <c r="AR81" s="15">
        <v>1</v>
      </c>
      <c r="AS81" s="15">
        <f t="shared" si="41"/>
        <v>18</v>
      </c>
      <c r="AT81" s="19">
        <f>AQ81*AR81</f>
        <v>103</v>
      </c>
      <c r="AU81" s="15">
        <f t="shared" ref="AU81:AU103" si="52">AS81+AT81</f>
        <v>121</v>
      </c>
      <c r="AV81" s="1"/>
      <c r="AW81" s="19" t="s">
        <v>7</v>
      </c>
      <c r="AX81" s="15"/>
      <c r="AY81" s="15">
        <v>245</v>
      </c>
      <c r="AZ81" s="15">
        <v>1</v>
      </c>
      <c r="BA81" s="15">
        <f t="shared" si="42"/>
        <v>0</v>
      </c>
      <c r="BB81" s="19">
        <f>AY81*AZ81</f>
        <v>245</v>
      </c>
      <c r="BC81" s="15">
        <f t="shared" ref="BC81:BC103" si="53">BA81+BB81</f>
        <v>245</v>
      </c>
      <c r="BE81" s="19" t="s">
        <v>7</v>
      </c>
      <c r="BF81" s="15">
        <v>8</v>
      </c>
      <c r="BG81" s="15"/>
      <c r="BH81" s="15">
        <v>1</v>
      </c>
      <c r="BI81" s="15">
        <f t="shared" si="43"/>
        <v>8</v>
      </c>
      <c r="BJ81" s="19">
        <f>BG81*BH81</f>
        <v>0</v>
      </c>
      <c r="BK81" s="15">
        <f t="shared" ref="BK81:BK103" si="54">BI81+BJ81</f>
        <v>8</v>
      </c>
      <c r="BM81" s="19" t="s">
        <v>7</v>
      </c>
      <c r="BN81" s="15"/>
      <c r="BO81" s="15"/>
      <c r="BP81" s="15">
        <v>1</v>
      </c>
      <c r="BQ81" s="15">
        <f t="shared" si="44"/>
        <v>0</v>
      </c>
      <c r="BR81" s="19">
        <f>BO81*BP81</f>
        <v>0</v>
      </c>
      <c r="BS81" s="15">
        <f t="shared" ref="BS81:BS103" si="55">BQ81+BR81</f>
        <v>0</v>
      </c>
      <c r="BU81" s="19" t="s">
        <v>7</v>
      </c>
      <c r="BV81" s="15"/>
      <c r="BW81" s="15"/>
      <c r="BX81" s="15">
        <v>1</v>
      </c>
      <c r="BY81" s="15">
        <f t="shared" si="45"/>
        <v>0</v>
      </c>
      <c r="BZ81" s="19">
        <f>BW81*BX81</f>
        <v>0</v>
      </c>
      <c r="CA81" s="81">
        <f t="shared" ref="CA81:CA103" si="56">BY81+BZ81</f>
        <v>0</v>
      </c>
      <c r="CC81" s="19" t="s">
        <v>7</v>
      </c>
      <c r="CD81" s="15"/>
      <c r="CE81" s="15"/>
      <c r="CF81" s="15">
        <v>1</v>
      </c>
      <c r="CG81" s="15">
        <f t="shared" si="46"/>
        <v>0</v>
      </c>
      <c r="CH81" s="19">
        <f>CE81*CF81</f>
        <v>0</v>
      </c>
      <c r="CI81" s="84">
        <f t="shared" ref="CI81:CI103" si="57">CG81+CH81</f>
        <v>0</v>
      </c>
      <c r="CK81" s="19" t="s">
        <v>7</v>
      </c>
      <c r="CL81" s="15"/>
      <c r="CM81" s="15"/>
      <c r="CN81" s="15">
        <v>1</v>
      </c>
      <c r="CO81" s="15">
        <f t="shared" si="47"/>
        <v>0</v>
      </c>
      <c r="CP81" s="19">
        <f>CM81*CN81</f>
        <v>0</v>
      </c>
      <c r="CQ81" s="15">
        <f t="shared" ref="CQ81:CQ103" si="58">CO81+CP81</f>
        <v>0</v>
      </c>
    </row>
    <row r="82" spans="1:95" x14ac:dyDescent="0.25">
      <c r="A82" s="19" t="s">
        <v>8</v>
      </c>
      <c r="B82" s="15">
        <v>279</v>
      </c>
      <c r="C82" s="15">
        <f>504+1066</f>
        <v>1570</v>
      </c>
      <c r="D82" s="15">
        <v>0.5</v>
      </c>
      <c r="E82" s="84">
        <f t="shared" si="36"/>
        <v>139.5</v>
      </c>
      <c r="F82" s="82">
        <f t="shared" ref="F82:F103" si="59">C82*D82</f>
        <v>785</v>
      </c>
      <c r="G82" s="81">
        <f t="shared" si="48"/>
        <v>924.5</v>
      </c>
      <c r="H82" s="105"/>
      <c r="I82" s="19" t="s">
        <v>8</v>
      </c>
      <c r="J82" s="15">
        <v>265</v>
      </c>
      <c r="K82" s="15">
        <f>392+1784</f>
        <v>2176</v>
      </c>
      <c r="L82" s="15">
        <v>0.5</v>
      </c>
      <c r="M82" s="15">
        <f t="shared" si="37"/>
        <v>132.5</v>
      </c>
      <c r="N82" s="82">
        <f>K82*L82</f>
        <v>1088</v>
      </c>
      <c r="O82" s="81">
        <f>M82+N82</f>
        <v>1220.5</v>
      </c>
      <c r="P82" s="1"/>
      <c r="Q82" s="19" t="s">
        <v>8</v>
      </c>
      <c r="R82" s="15">
        <v>251</v>
      </c>
      <c r="S82" s="15">
        <f>392+1690</f>
        <v>2082</v>
      </c>
      <c r="T82" s="15">
        <v>0.5</v>
      </c>
      <c r="U82" s="15">
        <f t="shared" si="38"/>
        <v>125.5</v>
      </c>
      <c r="V82" s="19">
        <f t="shared" ref="V82:V103" si="60">S82*T82</f>
        <v>1041</v>
      </c>
      <c r="W82" s="81">
        <f t="shared" si="49"/>
        <v>1166.5</v>
      </c>
      <c r="X82" s="1"/>
      <c r="Y82" s="19" t="s">
        <v>8</v>
      </c>
      <c r="Z82" s="15">
        <v>178</v>
      </c>
      <c r="AA82" s="15">
        <f>392+1906</f>
        <v>2298</v>
      </c>
      <c r="AB82" s="15">
        <v>0.5</v>
      </c>
      <c r="AC82" s="15">
        <f t="shared" si="39"/>
        <v>89</v>
      </c>
      <c r="AD82" s="19">
        <f t="shared" ref="AD82:AD102" si="61">AA82*AB82</f>
        <v>1149</v>
      </c>
      <c r="AE82" s="81">
        <f t="shared" si="50"/>
        <v>1238</v>
      </c>
      <c r="AF82" s="1"/>
      <c r="AG82" s="19" t="s">
        <v>8</v>
      </c>
      <c r="AH82" s="15">
        <v>65</v>
      </c>
      <c r="AI82" s="15">
        <f>504+1224</f>
        <v>1728</v>
      </c>
      <c r="AJ82" s="15">
        <v>0.5</v>
      </c>
      <c r="AK82" s="15">
        <f t="shared" si="40"/>
        <v>32.5</v>
      </c>
      <c r="AL82" s="19">
        <f t="shared" ref="AL82:AL101" si="62">AI82*AJ82</f>
        <v>864</v>
      </c>
      <c r="AM82" s="15">
        <f t="shared" si="51"/>
        <v>896.5</v>
      </c>
      <c r="AN82" s="1"/>
      <c r="AO82" s="19" t="s">
        <v>8</v>
      </c>
      <c r="AP82" s="15">
        <v>915</v>
      </c>
      <c r="AQ82" s="15">
        <f>252+968</f>
        <v>1220</v>
      </c>
      <c r="AR82" s="15">
        <v>0.5</v>
      </c>
      <c r="AS82" s="15">
        <f t="shared" si="41"/>
        <v>457.5</v>
      </c>
      <c r="AT82" s="19">
        <f t="shared" ref="AT82:AT103" si="63">AQ82*AR82</f>
        <v>610</v>
      </c>
      <c r="AU82" s="15">
        <f t="shared" si="52"/>
        <v>1067.5</v>
      </c>
      <c r="AV82" s="1"/>
      <c r="AW82" s="19" t="s">
        <v>8</v>
      </c>
      <c r="AX82" s="15">
        <v>328</v>
      </c>
      <c r="AY82" s="15">
        <v>1392</v>
      </c>
      <c r="AZ82" s="15">
        <v>0.5</v>
      </c>
      <c r="BA82" s="15">
        <f t="shared" si="42"/>
        <v>164</v>
      </c>
      <c r="BB82" s="19">
        <f t="shared" ref="BB82:BB103" si="64">AY82*AZ82</f>
        <v>696</v>
      </c>
      <c r="BC82" s="15">
        <f t="shared" si="53"/>
        <v>860</v>
      </c>
      <c r="BE82" s="19" t="s">
        <v>8</v>
      </c>
      <c r="BF82" s="15">
        <v>343</v>
      </c>
      <c r="BG82" s="15">
        <v>794</v>
      </c>
      <c r="BH82" s="15">
        <v>0.5</v>
      </c>
      <c r="BI82" s="15">
        <f t="shared" si="43"/>
        <v>171.5</v>
      </c>
      <c r="BJ82" s="19">
        <f t="shared" ref="BJ82:BJ103" si="65">BG82*BH82</f>
        <v>397</v>
      </c>
      <c r="BK82" s="15">
        <f t="shared" si="54"/>
        <v>568.5</v>
      </c>
      <c r="BL82" s="1"/>
      <c r="BM82" s="19" t="s">
        <v>8</v>
      </c>
      <c r="BN82" s="15"/>
      <c r="BO82" s="15"/>
      <c r="BP82" s="15">
        <v>0.5</v>
      </c>
      <c r="BQ82" s="15">
        <f t="shared" si="44"/>
        <v>0</v>
      </c>
      <c r="BR82" s="115">
        <f t="shared" ref="BR82:BR103" si="66">BO82*BP82</f>
        <v>0</v>
      </c>
      <c r="BS82" s="15">
        <f t="shared" si="55"/>
        <v>0</v>
      </c>
      <c r="BU82" s="19" t="s">
        <v>8</v>
      </c>
      <c r="BV82" s="15"/>
      <c r="BW82" s="15"/>
      <c r="BX82" s="15">
        <v>0.5</v>
      </c>
      <c r="BY82" s="15">
        <f t="shared" si="45"/>
        <v>0</v>
      </c>
      <c r="BZ82" s="19">
        <f t="shared" ref="BZ82:BZ103" si="67">BW82*BX82</f>
        <v>0</v>
      </c>
      <c r="CA82" s="81">
        <f t="shared" si="56"/>
        <v>0</v>
      </c>
      <c r="CC82" s="19" t="s">
        <v>8</v>
      </c>
      <c r="CD82" s="15"/>
      <c r="CE82" s="15"/>
      <c r="CF82" s="15">
        <v>0.5</v>
      </c>
      <c r="CG82" s="15">
        <f t="shared" si="46"/>
        <v>0</v>
      </c>
      <c r="CH82" s="19">
        <f t="shared" ref="CH82:CH103" si="68">CE82*CF82</f>
        <v>0</v>
      </c>
      <c r="CI82" s="84">
        <f t="shared" si="57"/>
        <v>0</v>
      </c>
      <c r="CK82" s="19" t="s">
        <v>8</v>
      </c>
      <c r="CL82" s="15"/>
      <c r="CM82" s="15"/>
      <c r="CN82" s="15">
        <v>0.5</v>
      </c>
      <c r="CO82" s="15">
        <f t="shared" si="47"/>
        <v>0</v>
      </c>
      <c r="CP82" s="19">
        <f t="shared" ref="CP82:CP103" si="69">CM82*CN82</f>
        <v>0</v>
      </c>
      <c r="CQ82" s="15">
        <f t="shared" si="58"/>
        <v>0</v>
      </c>
    </row>
    <row r="83" spans="1:95" x14ac:dyDescent="0.25">
      <c r="A83" s="19" t="s">
        <v>9</v>
      </c>
      <c r="B83" s="15">
        <v>0</v>
      </c>
      <c r="C83" s="15"/>
      <c r="D83" s="15">
        <v>0.59</v>
      </c>
      <c r="E83" s="84">
        <f t="shared" si="36"/>
        <v>0</v>
      </c>
      <c r="F83" s="82">
        <f t="shared" si="59"/>
        <v>0</v>
      </c>
      <c r="G83" s="81">
        <f t="shared" si="48"/>
        <v>0</v>
      </c>
      <c r="I83" s="19" t="s">
        <v>9</v>
      </c>
      <c r="J83" s="15">
        <v>0</v>
      </c>
      <c r="K83" s="15"/>
      <c r="L83" s="15">
        <v>0.59</v>
      </c>
      <c r="M83" s="15">
        <f t="shared" si="37"/>
        <v>0</v>
      </c>
      <c r="N83" s="82">
        <f t="shared" ref="N83:N103" si="70">K83*L83</f>
        <v>0</v>
      </c>
      <c r="O83" s="81">
        <f t="shared" ref="O83:O103" si="71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38"/>
        <v>0</v>
      </c>
      <c r="V83" s="19">
        <f t="shared" si="60"/>
        <v>0</v>
      </c>
      <c r="W83" s="81">
        <f t="shared" si="49"/>
        <v>0</v>
      </c>
      <c r="Y83" s="19" t="s">
        <v>9</v>
      </c>
      <c r="Z83" s="15">
        <v>0</v>
      </c>
      <c r="AA83" s="15"/>
      <c r="AB83" s="15">
        <v>0.59</v>
      </c>
      <c r="AC83" s="15">
        <f t="shared" si="39"/>
        <v>0</v>
      </c>
      <c r="AD83" s="19">
        <f t="shared" si="61"/>
        <v>0</v>
      </c>
      <c r="AE83" s="81">
        <f t="shared" si="50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0"/>
        <v>0</v>
      </c>
      <c r="AL83" s="19">
        <f t="shared" si="62"/>
        <v>0</v>
      </c>
      <c r="AM83" s="15">
        <f t="shared" si="51"/>
        <v>0</v>
      </c>
      <c r="AN83" s="1"/>
      <c r="AO83" s="19" t="s">
        <v>9</v>
      </c>
      <c r="AP83" s="15">
        <v>0</v>
      </c>
      <c r="AQ83" s="15">
        <v>85</v>
      </c>
      <c r="AR83" s="15">
        <v>0.59</v>
      </c>
      <c r="AS83" s="15">
        <f t="shared" si="41"/>
        <v>0</v>
      </c>
      <c r="AT83" s="19">
        <f t="shared" si="63"/>
        <v>50.15</v>
      </c>
      <c r="AU83" s="15">
        <f t="shared" si="52"/>
        <v>50.15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42"/>
        <v>0</v>
      </c>
      <c r="BB83" s="19">
        <f t="shared" si="64"/>
        <v>0</v>
      </c>
      <c r="BC83" s="15">
        <f t="shared" si="53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3"/>
        <v>0</v>
      </c>
      <c r="BJ83" s="19">
        <f t="shared" si="65"/>
        <v>0</v>
      </c>
      <c r="BK83" s="15">
        <f t="shared" si="54"/>
        <v>0</v>
      </c>
      <c r="BL83" s="1"/>
      <c r="BM83" s="19" t="s">
        <v>9</v>
      </c>
      <c r="BN83" s="15"/>
      <c r="BO83" s="15"/>
      <c r="BP83" s="15">
        <v>0.59</v>
      </c>
      <c r="BQ83" s="15">
        <f t="shared" si="44"/>
        <v>0</v>
      </c>
      <c r="BR83" s="19">
        <f t="shared" si="66"/>
        <v>0</v>
      </c>
      <c r="BS83" s="15">
        <f t="shared" si="55"/>
        <v>0</v>
      </c>
      <c r="BU83" s="19" t="s">
        <v>9</v>
      </c>
      <c r="BV83" s="15"/>
      <c r="BW83" s="15"/>
      <c r="BX83" s="15">
        <v>0.59</v>
      </c>
      <c r="BY83" s="15">
        <f t="shared" si="45"/>
        <v>0</v>
      </c>
      <c r="BZ83" s="19">
        <f t="shared" si="67"/>
        <v>0</v>
      </c>
      <c r="CA83" s="81">
        <f t="shared" si="56"/>
        <v>0</v>
      </c>
      <c r="CC83" s="19" t="s">
        <v>9</v>
      </c>
      <c r="CD83" s="15"/>
      <c r="CE83" s="15"/>
      <c r="CF83" s="15">
        <v>0.59</v>
      </c>
      <c r="CG83" s="15">
        <f t="shared" si="46"/>
        <v>0</v>
      </c>
      <c r="CH83" s="19">
        <f t="shared" si="68"/>
        <v>0</v>
      </c>
      <c r="CI83" s="84">
        <f t="shared" si="57"/>
        <v>0</v>
      </c>
      <c r="CK83" s="19" t="s">
        <v>9</v>
      </c>
      <c r="CL83" s="15"/>
      <c r="CM83" s="15"/>
      <c r="CN83" s="15">
        <v>0.59</v>
      </c>
      <c r="CO83" s="15">
        <f t="shared" si="47"/>
        <v>0</v>
      </c>
      <c r="CP83" s="19">
        <f t="shared" si="69"/>
        <v>0</v>
      </c>
      <c r="CQ83" s="15">
        <f t="shared" si="58"/>
        <v>0</v>
      </c>
    </row>
    <row r="84" spans="1:95" x14ac:dyDescent="0.25">
      <c r="A84" s="19" t="s">
        <v>10</v>
      </c>
      <c r="B84" s="15">
        <v>0</v>
      </c>
      <c r="C84" s="15"/>
      <c r="D84" s="15">
        <v>0.15</v>
      </c>
      <c r="E84" s="84">
        <f t="shared" si="36"/>
        <v>0</v>
      </c>
      <c r="F84" s="82">
        <f t="shared" si="59"/>
        <v>0</v>
      </c>
      <c r="G84" s="81">
        <f t="shared" si="48"/>
        <v>0</v>
      </c>
      <c r="I84" s="19" t="s">
        <v>10</v>
      </c>
      <c r="J84" s="15">
        <v>0</v>
      </c>
      <c r="K84" s="15"/>
      <c r="L84" s="15">
        <v>0.15</v>
      </c>
      <c r="M84" s="15">
        <f t="shared" si="37"/>
        <v>0</v>
      </c>
      <c r="N84" s="82">
        <f t="shared" si="70"/>
        <v>0</v>
      </c>
      <c r="O84" s="81">
        <f t="shared" si="71"/>
        <v>0</v>
      </c>
      <c r="Q84" s="19" t="s">
        <v>10</v>
      </c>
      <c r="R84" s="15">
        <v>0</v>
      </c>
      <c r="S84" s="15"/>
      <c r="T84" s="15">
        <v>0.15</v>
      </c>
      <c r="U84" s="15">
        <f t="shared" si="38"/>
        <v>0</v>
      </c>
      <c r="V84" s="19">
        <f t="shared" si="60"/>
        <v>0</v>
      </c>
      <c r="W84" s="81">
        <f t="shared" si="49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39"/>
        <v>0</v>
      </c>
      <c r="AD84" s="19">
        <f t="shared" si="61"/>
        <v>0</v>
      </c>
      <c r="AE84" s="81">
        <f t="shared" si="50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0"/>
        <v>0</v>
      </c>
      <c r="AL84" s="19">
        <f t="shared" si="62"/>
        <v>0</v>
      </c>
      <c r="AM84" s="15">
        <f t="shared" si="51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1"/>
        <v>0</v>
      </c>
      <c r="AT84" s="19">
        <f t="shared" si="63"/>
        <v>0</v>
      </c>
      <c r="AU84" s="15">
        <f t="shared" si="52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42"/>
        <v>0</v>
      </c>
      <c r="BB84" s="19">
        <f t="shared" si="64"/>
        <v>0</v>
      </c>
      <c r="BC84" s="15">
        <f t="shared" si="53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3"/>
        <v>0</v>
      </c>
      <c r="BJ84" s="19">
        <f t="shared" si="65"/>
        <v>0</v>
      </c>
      <c r="BK84" s="15">
        <f t="shared" si="54"/>
        <v>0</v>
      </c>
      <c r="BM84" s="19" t="s">
        <v>10</v>
      </c>
      <c r="BN84" s="15"/>
      <c r="BO84" s="15"/>
      <c r="BP84" s="15">
        <v>0.15</v>
      </c>
      <c r="BQ84" s="15">
        <f t="shared" si="44"/>
        <v>0</v>
      </c>
      <c r="BR84" s="19">
        <f t="shared" si="66"/>
        <v>0</v>
      </c>
      <c r="BS84" s="15">
        <f t="shared" si="55"/>
        <v>0</v>
      </c>
      <c r="BU84" s="19" t="s">
        <v>10</v>
      </c>
      <c r="BV84" s="15"/>
      <c r="BW84" s="15"/>
      <c r="BX84" s="15">
        <v>0.15</v>
      </c>
      <c r="BY84" s="15">
        <f t="shared" si="45"/>
        <v>0</v>
      </c>
      <c r="BZ84" s="19">
        <f t="shared" si="67"/>
        <v>0</v>
      </c>
      <c r="CA84" s="81">
        <f t="shared" si="56"/>
        <v>0</v>
      </c>
      <c r="CC84" s="19" t="s">
        <v>10</v>
      </c>
      <c r="CD84" s="15"/>
      <c r="CE84" s="15"/>
      <c r="CF84" s="15">
        <v>0.15</v>
      </c>
      <c r="CG84" s="15">
        <f t="shared" si="46"/>
        <v>0</v>
      </c>
      <c r="CH84" s="19">
        <f t="shared" si="68"/>
        <v>0</v>
      </c>
      <c r="CI84" s="84">
        <f t="shared" si="57"/>
        <v>0</v>
      </c>
      <c r="CK84" s="19" t="s">
        <v>10</v>
      </c>
      <c r="CL84" s="15"/>
      <c r="CM84" s="15"/>
      <c r="CN84" s="15">
        <v>0.15</v>
      </c>
      <c r="CO84" s="15">
        <f t="shared" si="47"/>
        <v>0</v>
      </c>
      <c r="CP84" s="19">
        <f t="shared" si="69"/>
        <v>0</v>
      </c>
      <c r="CQ84" s="15">
        <f t="shared" si="58"/>
        <v>0</v>
      </c>
    </row>
    <row r="85" spans="1:95" x14ac:dyDescent="0.25">
      <c r="A85" s="19" t="s">
        <v>11</v>
      </c>
      <c r="B85" s="15">
        <v>52</v>
      </c>
      <c r="C85" s="15">
        <v>84</v>
      </c>
      <c r="D85" s="15">
        <v>1</v>
      </c>
      <c r="E85" s="84">
        <f t="shared" si="36"/>
        <v>52</v>
      </c>
      <c r="F85" s="82">
        <f t="shared" si="59"/>
        <v>84</v>
      </c>
      <c r="G85" s="81">
        <f t="shared" si="48"/>
        <v>136</v>
      </c>
      <c r="I85" s="19" t="s">
        <v>11</v>
      </c>
      <c r="J85" s="15">
        <v>87</v>
      </c>
      <c r="K85" s="15">
        <f>28+50</f>
        <v>78</v>
      </c>
      <c r="L85" s="15">
        <v>1</v>
      </c>
      <c r="M85" s="15">
        <f t="shared" si="37"/>
        <v>87</v>
      </c>
      <c r="N85" s="82">
        <f t="shared" si="70"/>
        <v>78</v>
      </c>
      <c r="O85" s="81">
        <f t="shared" si="71"/>
        <v>165</v>
      </c>
      <c r="Q85" s="19" t="s">
        <v>11</v>
      </c>
      <c r="R85" s="15">
        <v>34</v>
      </c>
      <c r="S85" s="15">
        <f>28+32</f>
        <v>60</v>
      </c>
      <c r="T85" s="15">
        <v>1</v>
      </c>
      <c r="U85" s="15">
        <f t="shared" si="38"/>
        <v>34</v>
      </c>
      <c r="V85" s="19">
        <f t="shared" si="60"/>
        <v>60</v>
      </c>
      <c r="W85" s="81">
        <f t="shared" si="49"/>
        <v>94</v>
      </c>
      <c r="Y85" s="19" t="s">
        <v>11</v>
      </c>
      <c r="Z85" s="15">
        <v>69</v>
      </c>
      <c r="AA85" s="15">
        <f>28+96</f>
        <v>124</v>
      </c>
      <c r="AB85" s="15">
        <v>1</v>
      </c>
      <c r="AC85" s="15">
        <f t="shared" si="39"/>
        <v>69</v>
      </c>
      <c r="AD85" s="19">
        <f t="shared" si="61"/>
        <v>124</v>
      </c>
      <c r="AE85" s="81">
        <f t="shared" si="50"/>
        <v>193</v>
      </c>
      <c r="AG85" s="19" t="s">
        <v>11</v>
      </c>
      <c r="AH85" s="15">
        <v>45</v>
      </c>
      <c r="AI85" s="15">
        <v>88</v>
      </c>
      <c r="AJ85" s="15">
        <v>1</v>
      </c>
      <c r="AK85" s="15">
        <f t="shared" si="40"/>
        <v>45</v>
      </c>
      <c r="AL85" s="19">
        <f t="shared" si="62"/>
        <v>88</v>
      </c>
      <c r="AM85" s="15">
        <f t="shared" si="51"/>
        <v>133</v>
      </c>
      <c r="AO85" s="19" t="s">
        <v>11</v>
      </c>
      <c r="AP85" s="15">
        <v>25</v>
      </c>
      <c r="AQ85" s="15"/>
      <c r="AR85" s="15">
        <v>1</v>
      </c>
      <c r="AS85" s="15">
        <f t="shared" si="41"/>
        <v>25</v>
      </c>
      <c r="AT85" s="19">
        <f t="shared" si="63"/>
        <v>0</v>
      </c>
      <c r="AU85" s="15">
        <f t="shared" si="52"/>
        <v>25</v>
      </c>
      <c r="AW85" s="19" t="s">
        <v>11</v>
      </c>
      <c r="AX85" s="15">
        <v>226</v>
      </c>
      <c r="AY85" s="15">
        <v>172</v>
      </c>
      <c r="AZ85" s="15">
        <v>1</v>
      </c>
      <c r="BA85" s="15">
        <f t="shared" si="42"/>
        <v>226</v>
      </c>
      <c r="BB85" s="19">
        <f t="shared" si="64"/>
        <v>172</v>
      </c>
      <c r="BC85" s="15">
        <f t="shared" si="53"/>
        <v>398</v>
      </c>
      <c r="BE85" s="19" t="s">
        <v>11</v>
      </c>
      <c r="BF85" s="15">
        <v>174</v>
      </c>
      <c r="BG85" s="15"/>
      <c r="BH85" s="15">
        <v>1</v>
      </c>
      <c r="BI85" s="15">
        <f t="shared" si="43"/>
        <v>174</v>
      </c>
      <c r="BJ85" s="19">
        <f t="shared" si="65"/>
        <v>0</v>
      </c>
      <c r="BK85" s="15">
        <f t="shared" si="54"/>
        <v>174</v>
      </c>
      <c r="BM85" s="19" t="s">
        <v>11</v>
      </c>
      <c r="BN85" s="15"/>
      <c r="BO85" s="15"/>
      <c r="BP85" s="15">
        <v>1</v>
      </c>
      <c r="BQ85" s="15">
        <f t="shared" si="44"/>
        <v>0</v>
      </c>
      <c r="BR85" s="19">
        <f t="shared" si="66"/>
        <v>0</v>
      </c>
      <c r="BS85" s="15">
        <f t="shared" si="55"/>
        <v>0</v>
      </c>
      <c r="BU85" s="19" t="s">
        <v>11</v>
      </c>
      <c r="BV85" s="15"/>
      <c r="BW85" s="15"/>
      <c r="BX85" s="15">
        <v>1</v>
      </c>
      <c r="BY85" s="15">
        <f t="shared" si="45"/>
        <v>0</v>
      </c>
      <c r="BZ85" s="19">
        <f t="shared" si="67"/>
        <v>0</v>
      </c>
      <c r="CA85" s="81">
        <f t="shared" si="56"/>
        <v>0</v>
      </c>
      <c r="CC85" s="19" t="s">
        <v>11</v>
      </c>
      <c r="CD85" s="15"/>
      <c r="CE85" s="15"/>
      <c r="CF85" s="15">
        <v>1</v>
      </c>
      <c r="CG85" s="15">
        <f t="shared" si="46"/>
        <v>0</v>
      </c>
      <c r="CH85" s="19">
        <f t="shared" si="68"/>
        <v>0</v>
      </c>
      <c r="CI85" s="84">
        <f t="shared" si="57"/>
        <v>0</v>
      </c>
      <c r="CK85" s="19" t="s">
        <v>11</v>
      </c>
      <c r="CL85" s="15"/>
      <c r="CM85" s="15"/>
      <c r="CN85" s="15">
        <v>1</v>
      </c>
      <c r="CO85" s="15">
        <f t="shared" si="47"/>
        <v>0</v>
      </c>
      <c r="CP85" s="19">
        <f t="shared" si="69"/>
        <v>0</v>
      </c>
      <c r="CQ85" s="15">
        <f t="shared" si="58"/>
        <v>0</v>
      </c>
    </row>
    <row r="86" spans="1:95" x14ac:dyDescent="0.25">
      <c r="A86" s="19" t="s">
        <v>12</v>
      </c>
      <c r="B86" s="15">
        <v>46</v>
      </c>
      <c r="C86" s="15"/>
      <c r="D86" s="15">
        <v>1</v>
      </c>
      <c r="E86" s="84">
        <f t="shared" si="36"/>
        <v>46</v>
      </c>
      <c r="F86" s="82">
        <f t="shared" si="59"/>
        <v>0</v>
      </c>
      <c r="G86" s="81">
        <f t="shared" si="48"/>
        <v>46</v>
      </c>
      <c r="I86" s="19" t="s">
        <v>12</v>
      </c>
      <c r="J86" s="15">
        <v>64</v>
      </c>
      <c r="K86" s="15"/>
      <c r="L86" s="15">
        <v>1</v>
      </c>
      <c r="M86" s="15">
        <f t="shared" si="37"/>
        <v>64</v>
      </c>
      <c r="N86" s="82">
        <f t="shared" si="70"/>
        <v>0</v>
      </c>
      <c r="O86" s="81">
        <f t="shared" si="71"/>
        <v>64</v>
      </c>
      <c r="Q86" s="19" t="s">
        <v>12</v>
      </c>
      <c r="R86" s="15">
        <v>58</v>
      </c>
      <c r="S86" s="15"/>
      <c r="T86" s="15">
        <v>1</v>
      </c>
      <c r="U86" s="15">
        <f t="shared" si="38"/>
        <v>58</v>
      </c>
      <c r="V86" s="19">
        <f t="shared" si="60"/>
        <v>0</v>
      </c>
      <c r="W86" s="81">
        <f t="shared" si="49"/>
        <v>58</v>
      </c>
      <c r="Y86" s="19" t="s">
        <v>12</v>
      </c>
      <c r="Z86" s="15">
        <v>70</v>
      </c>
      <c r="AA86" s="15"/>
      <c r="AB86" s="15">
        <v>1</v>
      </c>
      <c r="AC86" s="15">
        <f t="shared" si="39"/>
        <v>70</v>
      </c>
      <c r="AD86" s="19">
        <f t="shared" si="61"/>
        <v>0</v>
      </c>
      <c r="AE86" s="81">
        <f t="shared" si="50"/>
        <v>70</v>
      </c>
      <c r="AG86" s="19" t="s">
        <v>12</v>
      </c>
      <c r="AH86" s="15">
        <v>28</v>
      </c>
      <c r="AI86" s="15"/>
      <c r="AJ86" s="15">
        <v>1</v>
      </c>
      <c r="AK86" s="15">
        <f t="shared" si="40"/>
        <v>28</v>
      </c>
      <c r="AL86" s="19">
        <f t="shared" si="62"/>
        <v>0</v>
      </c>
      <c r="AM86" s="15">
        <f t="shared" si="51"/>
        <v>28</v>
      </c>
      <c r="AO86" s="19" t="s">
        <v>12</v>
      </c>
      <c r="AP86" s="15">
        <v>15</v>
      </c>
      <c r="AQ86" s="15"/>
      <c r="AR86" s="15">
        <v>1</v>
      </c>
      <c r="AS86" s="15">
        <f t="shared" si="41"/>
        <v>15</v>
      </c>
      <c r="AT86" s="19">
        <f t="shared" si="63"/>
        <v>0</v>
      </c>
      <c r="AU86" s="15">
        <f t="shared" si="52"/>
        <v>15</v>
      </c>
      <c r="AW86" s="19" t="s">
        <v>12</v>
      </c>
      <c r="AX86" s="15">
        <v>227</v>
      </c>
      <c r="AY86" s="15"/>
      <c r="AZ86" s="15">
        <v>1</v>
      </c>
      <c r="BA86" s="15">
        <f t="shared" si="42"/>
        <v>227</v>
      </c>
      <c r="BB86" s="19">
        <f t="shared" si="64"/>
        <v>0</v>
      </c>
      <c r="BC86" s="15">
        <f t="shared" si="53"/>
        <v>227</v>
      </c>
      <c r="BE86" s="19" t="s">
        <v>12</v>
      </c>
      <c r="BF86" s="15">
        <v>147</v>
      </c>
      <c r="BG86" s="15"/>
      <c r="BH86" s="15">
        <v>1</v>
      </c>
      <c r="BI86" s="15">
        <f t="shared" si="43"/>
        <v>147</v>
      </c>
      <c r="BJ86" s="19">
        <f t="shared" si="65"/>
        <v>0</v>
      </c>
      <c r="BK86" s="15">
        <f t="shared" si="54"/>
        <v>147</v>
      </c>
      <c r="BM86" s="19" t="s">
        <v>12</v>
      </c>
      <c r="BN86" s="15"/>
      <c r="BO86" s="15"/>
      <c r="BP86" s="15">
        <v>1</v>
      </c>
      <c r="BQ86" s="15">
        <f t="shared" si="44"/>
        <v>0</v>
      </c>
      <c r="BR86" s="19">
        <f t="shared" si="66"/>
        <v>0</v>
      </c>
      <c r="BS86" s="15">
        <f t="shared" si="55"/>
        <v>0</v>
      </c>
      <c r="BU86" s="19" t="s">
        <v>12</v>
      </c>
      <c r="BV86" s="15"/>
      <c r="BW86" s="15"/>
      <c r="BX86" s="15">
        <v>1</v>
      </c>
      <c r="BY86" s="15">
        <f t="shared" si="45"/>
        <v>0</v>
      </c>
      <c r="BZ86" s="19">
        <f t="shared" si="67"/>
        <v>0</v>
      </c>
      <c r="CA86" s="81">
        <f t="shared" si="56"/>
        <v>0</v>
      </c>
      <c r="CC86" s="19" t="s">
        <v>12</v>
      </c>
      <c r="CD86" s="15"/>
      <c r="CE86" s="15"/>
      <c r="CF86" s="15">
        <v>1</v>
      </c>
      <c r="CG86" s="15">
        <f t="shared" si="46"/>
        <v>0</v>
      </c>
      <c r="CH86" s="19">
        <f t="shared" si="68"/>
        <v>0</v>
      </c>
      <c r="CI86" s="84">
        <f t="shared" si="57"/>
        <v>0</v>
      </c>
      <c r="CK86" s="19" t="s">
        <v>12</v>
      </c>
      <c r="CL86" s="15"/>
      <c r="CM86" s="15"/>
      <c r="CN86" s="15">
        <v>1</v>
      </c>
      <c r="CO86" s="15">
        <f t="shared" si="47"/>
        <v>0</v>
      </c>
      <c r="CP86" s="19">
        <f t="shared" si="69"/>
        <v>0</v>
      </c>
      <c r="CQ86" s="15">
        <f t="shared" si="58"/>
        <v>0</v>
      </c>
    </row>
    <row r="87" spans="1:95" x14ac:dyDescent="0.25">
      <c r="A87" s="19" t="s">
        <v>13</v>
      </c>
      <c r="B87" s="15">
        <v>0</v>
      </c>
      <c r="C87" s="15">
        <v>187</v>
      </c>
      <c r="D87" s="15">
        <v>0.4</v>
      </c>
      <c r="E87" s="84">
        <f t="shared" si="36"/>
        <v>0</v>
      </c>
      <c r="F87" s="82">
        <f t="shared" si="59"/>
        <v>74.8</v>
      </c>
      <c r="G87" s="81">
        <f t="shared" si="48"/>
        <v>74.8</v>
      </c>
      <c r="I87" s="19" t="s">
        <v>13</v>
      </c>
      <c r="J87" s="15">
        <v>104</v>
      </c>
      <c r="K87" s="15">
        <v>113</v>
      </c>
      <c r="L87" s="15">
        <v>0.4</v>
      </c>
      <c r="M87" s="15">
        <f t="shared" si="37"/>
        <v>41.6</v>
      </c>
      <c r="N87" s="82">
        <f t="shared" si="70"/>
        <v>45.2</v>
      </c>
      <c r="O87" s="81">
        <f t="shared" si="71"/>
        <v>86.800000000000011</v>
      </c>
      <c r="Q87" s="19" t="s">
        <v>13</v>
      </c>
      <c r="R87" s="15">
        <v>112</v>
      </c>
      <c r="S87" s="15">
        <v>188</v>
      </c>
      <c r="T87" s="15">
        <v>0.4</v>
      </c>
      <c r="U87" s="15">
        <f t="shared" si="38"/>
        <v>44.800000000000004</v>
      </c>
      <c r="V87" s="19">
        <f t="shared" si="60"/>
        <v>75.2</v>
      </c>
      <c r="W87" s="81">
        <f t="shared" si="49"/>
        <v>120</v>
      </c>
      <c r="Y87" s="19" t="s">
        <v>13</v>
      </c>
      <c r="Z87" s="15">
        <v>65</v>
      </c>
      <c r="AA87" s="15">
        <v>188</v>
      </c>
      <c r="AB87" s="15">
        <v>0.4</v>
      </c>
      <c r="AC87" s="15">
        <f t="shared" si="39"/>
        <v>26</v>
      </c>
      <c r="AD87" s="19">
        <f t="shared" si="61"/>
        <v>75.2</v>
      </c>
      <c r="AE87" s="81">
        <f t="shared" si="50"/>
        <v>101.2</v>
      </c>
      <c r="AG87" s="19" t="s">
        <v>13</v>
      </c>
      <c r="AH87" s="15">
        <v>98</v>
      </c>
      <c r="AI87" s="15"/>
      <c r="AJ87" s="15">
        <v>0.4</v>
      </c>
      <c r="AK87" s="15">
        <f t="shared" si="40"/>
        <v>39.200000000000003</v>
      </c>
      <c r="AL87" s="19">
        <f t="shared" si="62"/>
        <v>0</v>
      </c>
      <c r="AM87" s="15">
        <f t="shared" si="51"/>
        <v>39.200000000000003</v>
      </c>
      <c r="AO87" s="19" t="s">
        <v>13</v>
      </c>
      <c r="AP87" s="15">
        <v>44</v>
      </c>
      <c r="AQ87" s="15">
        <v>480</v>
      </c>
      <c r="AR87" s="15">
        <v>0.4</v>
      </c>
      <c r="AS87" s="15">
        <f t="shared" si="41"/>
        <v>17.600000000000001</v>
      </c>
      <c r="AT87" s="19">
        <f t="shared" si="63"/>
        <v>192</v>
      </c>
      <c r="AU87" s="15">
        <f t="shared" si="52"/>
        <v>209.6</v>
      </c>
      <c r="AV87" s="1"/>
      <c r="AW87" s="19" t="s">
        <v>13</v>
      </c>
      <c r="AX87" s="15">
        <v>44</v>
      </c>
      <c r="AY87" s="15"/>
      <c r="AZ87" s="15">
        <v>0.4</v>
      </c>
      <c r="BA87" s="15">
        <f t="shared" si="42"/>
        <v>17.600000000000001</v>
      </c>
      <c r="BB87" s="19">
        <f t="shared" si="64"/>
        <v>0</v>
      </c>
      <c r="BC87" s="15">
        <f t="shared" si="53"/>
        <v>17.600000000000001</v>
      </c>
      <c r="BE87" s="19" t="s">
        <v>13</v>
      </c>
      <c r="BF87" s="15">
        <v>12</v>
      </c>
      <c r="BG87" s="15">
        <v>313</v>
      </c>
      <c r="BH87" s="15">
        <v>0.4</v>
      </c>
      <c r="BI87" s="15">
        <f t="shared" si="43"/>
        <v>4.8000000000000007</v>
      </c>
      <c r="BJ87" s="83">
        <f t="shared" si="65"/>
        <v>125.2</v>
      </c>
      <c r="BK87" s="15">
        <f t="shared" si="54"/>
        <v>130</v>
      </c>
      <c r="BL87" s="1"/>
      <c r="BM87" s="19" t="s">
        <v>13</v>
      </c>
      <c r="BN87" s="15"/>
      <c r="BO87" s="15"/>
      <c r="BP87" s="15">
        <v>0.4</v>
      </c>
      <c r="BQ87" s="15">
        <f t="shared" si="44"/>
        <v>0</v>
      </c>
      <c r="BR87" s="19">
        <f t="shared" si="66"/>
        <v>0</v>
      </c>
      <c r="BS87" s="15">
        <f t="shared" si="55"/>
        <v>0</v>
      </c>
      <c r="BU87" s="19" t="s">
        <v>13</v>
      </c>
      <c r="BV87" s="15"/>
      <c r="BW87" s="15"/>
      <c r="BX87" s="15">
        <v>0.4</v>
      </c>
      <c r="BY87" s="15">
        <f t="shared" si="45"/>
        <v>0</v>
      </c>
      <c r="BZ87" s="19">
        <f t="shared" si="67"/>
        <v>0</v>
      </c>
      <c r="CA87" s="81">
        <f t="shared" si="56"/>
        <v>0</v>
      </c>
      <c r="CC87" s="19" t="s">
        <v>13</v>
      </c>
      <c r="CD87" s="15"/>
      <c r="CE87" s="15"/>
      <c r="CF87" s="15">
        <v>0.4</v>
      </c>
      <c r="CG87" s="15">
        <f t="shared" si="46"/>
        <v>0</v>
      </c>
      <c r="CH87" s="19">
        <f t="shared" si="68"/>
        <v>0</v>
      </c>
      <c r="CI87" s="84">
        <f t="shared" si="57"/>
        <v>0</v>
      </c>
      <c r="CK87" s="19" t="s">
        <v>13</v>
      </c>
      <c r="CL87" s="15"/>
      <c r="CM87" s="15"/>
      <c r="CN87" s="15">
        <v>0.4</v>
      </c>
      <c r="CO87" s="15">
        <f t="shared" si="47"/>
        <v>0</v>
      </c>
      <c r="CP87" s="19">
        <f t="shared" si="69"/>
        <v>0</v>
      </c>
      <c r="CQ87" s="15">
        <f t="shared" si="58"/>
        <v>0</v>
      </c>
    </row>
    <row r="88" spans="1:95" x14ac:dyDescent="0.25">
      <c r="A88" s="19" t="s">
        <v>14</v>
      </c>
      <c r="B88" s="15">
        <v>11</v>
      </c>
      <c r="C88" s="15"/>
      <c r="D88" s="15">
        <v>0.7</v>
      </c>
      <c r="E88" s="84">
        <f t="shared" si="36"/>
        <v>7.6999999999999993</v>
      </c>
      <c r="F88" s="82">
        <f t="shared" si="59"/>
        <v>0</v>
      </c>
      <c r="G88" s="81">
        <f t="shared" si="48"/>
        <v>7.6999999999999993</v>
      </c>
      <c r="I88" s="19" t="s">
        <v>14</v>
      </c>
      <c r="J88" s="15">
        <v>9</v>
      </c>
      <c r="K88" s="15"/>
      <c r="L88" s="15">
        <v>0.7</v>
      </c>
      <c r="M88" s="15">
        <f t="shared" si="37"/>
        <v>6.3</v>
      </c>
      <c r="N88" s="82">
        <f t="shared" si="70"/>
        <v>0</v>
      </c>
      <c r="O88" s="81">
        <f t="shared" si="71"/>
        <v>6.3</v>
      </c>
      <c r="Q88" s="19" t="s">
        <v>14</v>
      </c>
      <c r="R88" s="15">
        <v>34</v>
      </c>
      <c r="S88" s="15"/>
      <c r="T88" s="15">
        <v>0.7</v>
      </c>
      <c r="U88" s="15">
        <f t="shared" si="38"/>
        <v>23.799999999999997</v>
      </c>
      <c r="V88" s="19">
        <f t="shared" si="60"/>
        <v>0</v>
      </c>
      <c r="W88" s="81">
        <f t="shared" si="49"/>
        <v>23.799999999999997</v>
      </c>
      <c r="Y88" s="19" t="s">
        <v>14</v>
      </c>
      <c r="Z88" s="15">
        <v>684</v>
      </c>
      <c r="AA88" s="15"/>
      <c r="AB88" s="15">
        <v>0.7</v>
      </c>
      <c r="AC88" s="15">
        <f t="shared" si="39"/>
        <v>478.79999999999995</v>
      </c>
      <c r="AD88" s="19">
        <f t="shared" si="61"/>
        <v>0</v>
      </c>
      <c r="AE88" s="81">
        <f t="shared" si="50"/>
        <v>478.79999999999995</v>
      </c>
      <c r="AG88" s="19" t="s">
        <v>14</v>
      </c>
      <c r="AH88" s="15">
        <v>586</v>
      </c>
      <c r="AI88" s="15"/>
      <c r="AJ88" s="15">
        <v>0.7</v>
      </c>
      <c r="AK88" s="15">
        <f t="shared" si="40"/>
        <v>410.2</v>
      </c>
      <c r="AL88" s="19">
        <f t="shared" si="62"/>
        <v>0</v>
      </c>
      <c r="AM88" s="15">
        <f t="shared" si="51"/>
        <v>410.2</v>
      </c>
      <c r="AO88" s="19" t="s">
        <v>14</v>
      </c>
      <c r="AP88" s="127">
        <v>11</v>
      </c>
      <c r="AQ88" s="15"/>
      <c r="AR88" s="15">
        <v>0.7</v>
      </c>
      <c r="AS88" s="15">
        <f t="shared" si="41"/>
        <v>7.6999999999999993</v>
      </c>
      <c r="AT88" s="19">
        <f t="shared" si="63"/>
        <v>0</v>
      </c>
      <c r="AU88" s="15">
        <f t="shared" si="52"/>
        <v>7.6999999999999993</v>
      </c>
      <c r="AW88" s="19" t="s">
        <v>14</v>
      </c>
      <c r="AX88" s="15">
        <v>28</v>
      </c>
      <c r="AY88" s="15">
        <v>654</v>
      </c>
      <c r="AZ88" s="15">
        <v>0.7</v>
      </c>
      <c r="BA88" s="15">
        <f t="shared" si="42"/>
        <v>19.599999999999998</v>
      </c>
      <c r="BB88" s="19">
        <f t="shared" si="64"/>
        <v>457.79999999999995</v>
      </c>
      <c r="BC88" s="15">
        <f t="shared" si="53"/>
        <v>477.4</v>
      </c>
      <c r="BD88" s="1"/>
      <c r="BE88" s="19" t="s">
        <v>14</v>
      </c>
      <c r="BF88" s="15">
        <v>14</v>
      </c>
      <c r="BG88" s="15"/>
      <c r="BH88" s="15">
        <v>0.7</v>
      </c>
      <c r="BI88" s="15">
        <f t="shared" si="43"/>
        <v>9.7999999999999989</v>
      </c>
      <c r="BJ88" s="19">
        <f t="shared" si="65"/>
        <v>0</v>
      </c>
      <c r="BK88" s="15">
        <f t="shared" si="54"/>
        <v>9.7999999999999989</v>
      </c>
      <c r="BM88" s="19" t="s">
        <v>14</v>
      </c>
      <c r="BN88" s="15"/>
      <c r="BO88" s="15"/>
      <c r="BP88" s="15">
        <v>0.7</v>
      </c>
      <c r="BQ88" s="15">
        <f t="shared" si="44"/>
        <v>0</v>
      </c>
      <c r="BR88" s="19">
        <f t="shared" si="66"/>
        <v>0</v>
      </c>
      <c r="BS88" s="15">
        <f t="shared" si="55"/>
        <v>0</v>
      </c>
      <c r="BU88" s="19" t="s">
        <v>14</v>
      </c>
      <c r="BV88" s="15"/>
      <c r="BW88" s="15"/>
      <c r="BX88" s="15">
        <v>0.7</v>
      </c>
      <c r="BY88" s="15">
        <f t="shared" si="45"/>
        <v>0</v>
      </c>
      <c r="BZ88" s="19">
        <f t="shared" si="67"/>
        <v>0</v>
      </c>
      <c r="CA88" s="81">
        <f t="shared" si="56"/>
        <v>0</v>
      </c>
      <c r="CC88" s="19" t="s">
        <v>14</v>
      </c>
      <c r="CD88" s="15"/>
      <c r="CE88" s="15"/>
      <c r="CF88" s="15">
        <v>0.7</v>
      </c>
      <c r="CG88" s="15">
        <f t="shared" si="46"/>
        <v>0</v>
      </c>
      <c r="CH88" s="19">
        <f t="shared" si="68"/>
        <v>0</v>
      </c>
      <c r="CI88" s="84">
        <f t="shared" si="57"/>
        <v>0</v>
      </c>
      <c r="CK88" s="19" t="s">
        <v>14</v>
      </c>
      <c r="CL88" s="15"/>
      <c r="CM88" s="15"/>
      <c r="CN88" s="15">
        <v>0.7</v>
      </c>
      <c r="CO88" s="15">
        <f t="shared" si="47"/>
        <v>0</v>
      </c>
      <c r="CP88" s="19">
        <f t="shared" si="69"/>
        <v>0</v>
      </c>
      <c r="CQ88" s="15">
        <f t="shared" si="58"/>
        <v>0</v>
      </c>
    </row>
    <row r="89" spans="1:95" x14ac:dyDescent="0.25">
      <c r="A89" s="19" t="s">
        <v>15</v>
      </c>
      <c r="B89" s="15">
        <v>21</v>
      </c>
      <c r="C89" s="15">
        <v>240</v>
      </c>
      <c r="D89" s="15">
        <v>0.4</v>
      </c>
      <c r="E89" s="84">
        <f t="shared" si="36"/>
        <v>8.4</v>
      </c>
      <c r="F89" s="82">
        <f t="shared" si="59"/>
        <v>96</v>
      </c>
      <c r="G89" s="81">
        <f t="shared" si="48"/>
        <v>104.4</v>
      </c>
      <c r="I89" s="19" t="s">
        <v>15</v>
      </c>
      <c r="J89" s="15">
        <v>148</v>
      </c>
      <c r="K89" s="15"/>
      <c r="L89" s="15">
        <v>0.4</v>
      </c>
      <c r="M89" s="15">
        <f t="shared" si="37"/>
        <v>59.2</v>
      </c>
      <c r="N89" s="82">
        <f t="shared" si="70"/>
        <v>0</v>
      </c>
      <c r="O89" s="81">
        <f t="shared" si="71"/>
        <v>59.2</v>
      </c>
      <c r="Q89" s="19" t="s">
        <v>15</v>
      </c>
      <c r="R89" s="15">
        <v>76</v>
      </c>
      <c r="S89" s="15"/>
      <c r="T89" s="15">
        <v>0.4</v>
      </c>
      <c r="U89" s="15">
        <f t="shared" si="38"/>
        <v>30.400000000000002</v>
      </c>
      <c r="V89" s="19">
        <f t="shared" si="60"/>
        <v>0</v>
      </c>
      <c r="W89" s="81">
        <f t="shared" si="49"/>
        <v>30.400000000000002</v>
      </c>
      <c r="Y89" s="19" t="s">
        <v>15</v>
      </c>
      <c r="Z89" s="15">
        <v>312</v>
      </c>
      <c r="AA89" s="15"/>
      <c r="AB89" s="15">
        <v>0.4</v>
      </c>
      <c r="AC89" s="15">
        <f t="shared" si="39"/>
        <v>124.80000000000001</v>
      </c>
      <c r="AD89" s="19">
        <f t="shared" si="61"/>
        <v>0</v>
      </c>
      <c r="AE89" s="81">
        <f t="shared" si="50"/>
        <v>124.80000000000001</v>
      </c>
      <c r="AG89" s="19" t="s">
        <v>15</v>
      </c>
      <c r="AH89" s="15">
        <v>14</v>
      </c>
      <c r="AI89" s="15"/>
      <c r="AJ89" s="15">
        <v>0.4</v>
      </c>
      <c r="AK89" s="15">
        <f t="shared" si="40"/>
        <v>5.6000000000000005</v>
      </c>
      <c r="AL89" s="19">
        <f t="shared" si="62"/>
        <v>0</v>
      </c>
      <c r="AM89" s="15">
        <f t="shared" si="51"/>
        <v>5.6000000000000005</v>
      </c>
      <c r="AN89" s="1"/>
      <c r="AO89" s="86" t="s">
        <v>85</v>
      </c>
      <c r="AP89" s="15">
        <v>480</v>
      </c>
      <c r="AQ89" s="15"/>
      <c r="AR89" s="15">
        <v>0.4</v>
      </c>
      <c r="AS89" s="15">
        <f t="shared" si="41"/>
        <v>192</v>
      </c>
      <c r="AT89" s="19">
        <f t="shared" si="63"/>
        <v>0</v>
      </c>
      <c r="AU89" s="15">
        <f t="shared" si="52"/>
        <v>192</v>
      </c>
      <c r="AW89" s="19" t="s">
        <v>15</v>
      </c>
      <c r="AX89" s="15">
        <v>310</v>
      </c>
      <c r="AY89" s="15">
        <v>220</v>
      </c>
      <c r="AZ89" s="15">
        <v>0.4</v>
      </c>
      <c r="BA89" s="15">
        <f t="shared" si="42"/>
        <v>124</v>
      </c>
      <c r="BB89" s="19">
        <f t="shared" si="64"/>
        <v>88</v>
      </c>
      <c r="BC89" s="15">
        <f t="shared" si="53"/>
        <v>212</v>
      </c>
      <c r="BD89" s="1"/>
      <c r="BE89" s="19" t="s">
        <v>15</v>
      </c>
      <c r="BF89" s="15">
        <v>270</v>
      </c>
      <c r="BG89" s="15"/>
      <c r="BH89" s="15">
        <v>0.4</v>
      </c>
      <c r="BI89" s="15">
        <f t="shared" si="43"/>
        <v>108</v>
      </c>
      <c r="BJ89" s="19">
        <f t="shared" si="65"/>
        <v>0</v>
      </c>
      <c r="BK89" s="15">
        <f t="shared" si="54"/>
        <v>108</v>
      </c>
      <c r="BL89" s="1"/>
      <c r="BM89" s="19" t="s">
        <v>15</v>
      </c>
      <c r="BN89" s="15"/>
      <c r="BO89" s="15"/>
      <c r="BP89" s="15">
        <v>0.4</v>
      </c>
      <c r="BQ89" s="15">
        <f t="shared" si="44"/>
        <v>0</v>
      </c>
      <c r="BR89" s="19">
        <f t="shared" si="66"/>
        <v>0</v>
      </c>
      <c r="BS89" s="15">
        <f t="shared" si="55"/>
        <v>0</v>
      </c>
      <c r="BU89" s="19" t="s">
        <v>15</v>
      </c>
      <c r="BV89" s="15"/>
      <c r="BW89" s="15"/>
      <c r="BX89" s="15">
        <v>0.4</v>
      </c>
      <c r="BY89" s="15">
        <f t="shared" si="45"/>
        <v>0</v>
      </c>
      <c r="BZ89" s="19">
        <f t="shared" si="67"/>
        <v>0</v>
      </c>
      <c r="CA89" s="81">
        <f t="shared" si="56"/>
        <v>0</v>
      </c>
      <c r="CC89" s="19" t="s">
        <v>15</v>
      </c>
      <c r="CD89" s="15"/>
      <c r="CE89" s="15"/>
      <c r="CF89" s="15">
        <v>0.4</v>
      </c>
      <c r="CG89" s="15">
        <f t="shared" si="46"/>
        <v>0</v>
      </c>
      <c r="CH89" s="19">
        <f t="shared" si="68"/>
        <v>0</v>
      </c>
      <c r="CI89" s="84">
        <f t="shared" si="57"/>
        <v>0</v>
      </c>
      <c r="CK89" s="19" t="s">
        <v>15</v>
      </c>
      <c r="CL89" s="15"/>
      <c r="CM89" s="15"/>
      <c r="CN89" s="15">
        <v>0.4</v>
      </c>
      <c r="CO89" s="15">
        <f t="shared" si="47"/>
        <v>0</v>
      </c>
      <c r="CP89" s="19">
        <f t="shared" si="69"/>
        <v>0</v>
      </c>
      <c r="CQ89" s="15">
        <f t="shared" si="58"/>
        <v>0</v>
      </c>
    </row>
    <row r="90" spans="1:95" x14ac:dyDescent="0.25">
      <c r="A90" s="19" t="s">
        <v>16</v>
      </c>
      <c r="B90" s="15">
        <v>0</v>
      </c>
      <c r="C90" s="15"/>
      <c r="D90" s="15">
        <v>0.2</v>
      </c>
      <c r="E90" s="84">
        <f t="shared" si="36"/>
        <v>0</v>
      </c>
      <c r="F90" s="87">
        <f t="shared" si="59"/>
        <v>0</v>
      </c>
      <c r="G90" s="81">
        <f t="shared" si="48"/>
        <v>0</v>
      </c>
      <c r="I90" s="19" t="s">
        <v>16</v>
      </c>
      <c r="J90" s="15">
        <v>0</v>
      </c>
      <c r="K90" s="15"/>
      <c r="L90" s="15">
        <v>0.2</v>
      </c>
      <c r="M90" s="15">
        <f t="shared" si="37"/>
        <v>0</v>
      </c>
      <c r="N90" s="82">
        <f t="shared" si="70"/>
        <v>0</v>
      </c>
      <c r="O90" s="81">
        <f t="shared" si="71"/>
        <v>0</v>
      </c>
      <c r="Q90" s="19" t="s">
        <v>16</v>
      </c>
      <c r="R90" s="15">
        <v>0</v>
      </c>
      <c r="S90" s="15"/>
      <c r="T90" s="15">
        <v>0.2</v>
      </c>
      <c r="U90" s="15">
        <f t="shared" si="38"/>
        <v>0</v>
      </c>
      <c r="V90" s="19">
        <f t="shared" si="60"/>
        <v>0</v>
      </c>
      <c r="W90" s="81">
        <f t="shared" si="49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39"/>
        <v>0</v>
      </c>
      <c r="AD90" s="19">
        <f t="shared" si="61"/>
        <v>0</v>
      </c>
      <c r="AE90" s="81">
        <f t="shared" si="50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0"/>
        <v>0</v>
      </c>
      <c r="AL90" s="19">
        <f t="shared" si="62"/>
        <v>0</v>
      </c>
      <c r="AM90" s="15">
        <f t="shared" si="51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1"/>
        <v>0</v>
      </c>
      <c r="AT90" s="19">
        <f t="shared" si="63"/>
        <v>0</v>
      </c>
      <c r="AU90" s="15">
        <f t="shared" si="52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2"/>
        <v>0</v>
      </c>
      <c r="BB90" s="19">
        <f t="shared" si="64"/>
        <v>0</v>
      </c>
      <c r="BC90" s="15">
        <f t="shared" si="53"/>
        <v>0</v>
      </c>
      <c r="BD90" s="1"/>
      <c r="BE90" s="86" t="s">
        <v>94</v>
      </c>
      <c r="BF90" s="15">
        <v>0</v>
      </c>
      <c r="BG90" s="15"/>
      <c r="BH90" s="15">
        <v>0.2</v>
      </c>
      <c r="BI90" s="15">
        <f t="shared" si="43"/>
        <v>0</v>
      </c>
      <c r="BJ90" s="19">
        <f t="shared" si="65"/>
        <v>0</v>
      </c>
      <c r="BK90" s="15">
        <f t="shared" si="54"/>
        <v>0</v>
      </c>
      <c r="BL90" s="1"/>
      <c r="BM90" s="19" t="s">
        <v>16</v>
      </c>
      <c r="BN90" s="15"/>
      <c r="BO90" s="15"/>
      <c r="BP90" s="15">
        <v>0.2</v>
      </c>
      <c r="BQ90" s="15">
        <f t="shared" si="44"/>
        <v>0</v>
      </c>
      <c r="BR90" s="19">
        <f t="shared" si="66"/>
        <v>0</v>
      </c>
      <c r="BS90" s="15">
        <f t="shared" si="55"/>
        <v>0</v>
      </c>
      <c r="BU90" s="19" t="s">
        <v>16</v>
      </c>
      <c r="BV90" s="15"/>
      <c r="BW90" s="15"/>
      <c r="BX90" s="15">
        <v>0.2</v>
      </c>
      <c r="BY90" s="15">
        <f t="shared" si="45"/>
        <v>0</v>
      </c>
      <c r="BZ90" s="19">
        <f t="shared" si="67"/>
        <v>0</v>
      </c>
      <c r="CA90" s="81">
        <f t="shared" si="56"/>
        <v>0</v>
      </c>
      <c r="CC90" s="19" t="s">
        <v>16</v>
      </c>
      <c r="CD90" s="15"/>
      <c r="CE90" s="15"/>
      <c r="CF90" s="15">
        <v>0.2</v>
      </c>
      <c r="CG90" s="15">
        <f t="shared" si="46"/>
        <v>0</v>
      </c>
      <c r="CH90" s="19">
        <f t="shared" si="68"/>
        <v>0</v>
      </c>
      <c r="CI90" s="84">
        <f t="shared" si="57"/>
        <v>0</v>
      </c>
      <c r="CK90" s="19" t="s">
        <v>16</v>
      </c>
      <c r="CL90" s="15"/>
      <c r="CM90" s="15"/>
      <c r="CN90" s="15">
        <v>0.2</v>
      </c>
      <c r="CO90" s="15">
        <f t="shared" si="47"/>
        <v>0</v>
      </c>
      <c r="CP90" s="19">
        <f t="shared" si="69"/>
        <v>0</v>
      </c>
      <c r="CQ90" s="15">
        <f t="shared" si="58"/>
        <v>0</v>
      </c>
    </row>
    <row r="91" spans="1:95" x14ac:dyDescent="0.25">
      <c r="A91" s="19" t="s">
        <v>17</v>
      </c>
      <c r="B91" s="15">
        <v>22</v>
      </c>
      <c r="C91" s="15"/>
      <c r="D91" s="15">
        <v>0.16</v>
      </c>
      <c r="E91" s="84">
        <f t="shared" si="36"/>
        <v>3.52</v>
      </c>
      <c r="F91" s="82">
        <f t="shared" si="59"/>
        <v>0</v>
      </c>
      <c r="G91" s="81">
        <f t="shared" si="48"/>
        <v>3.52</v>
      </c>
      <c r="I91" s="19" t="s">
        <v>17</v>
      </c>
      <c r="J91" s="15">
        <v>24</v>
      </c>
      <c r="K91" s="15"/>
      <c r="L91" s="15">
        <v>0.16</v>
      </c>
      <c r="M91" s="15">
        <f t="shared" si="37"/>
        <v>3.84</v>
      </c>
      <c r="N91" s="82">
        <f t="shared" si="70"/>
        <v>0</v>
      </c>
      <c r="O91" s="81">
        <f t="shared" si="71"/>
        <v>3.84</v>
      </c>
      <c r="Q91" s="19" t="s">
        <v>17</v>
      </c>
      <c r="R91" s="15">
        <v>14</v>
      </c>
      <c r="S91" s="15"/>
      <c r="T91" s="15">
        <v>0.16</v>
      </c>
      <c r="U91" s="15">
        <f t="shared" si="38"/>
        <v>2.2400000000000002</v>
      </c>
      <c r="V91" s="19">
        <f t="shared" si="60"/>
        <v>0</v>
      </c>
      <c r="W91" s="81">
        <f t="shared" si="49"/>
        <v>2.2400000000000002</v>
      </c>
      <c r="Y91" s="19" t="s">
        <v>17</v>
      </c>
      <c r="Z91" s="15">
        <v>56</v>
      </c>
      <c r="AA91" s="15"/>
      <c r="AB91" s="15">
        <v>0.16</v>
      </c>
      <c r="AC91" s="15">
        <f t="shared" si="39"/>
        <v>8.9600000000000009</v>
      </c>
      <c r="AD91" s="19">
        <f t="shared" si="61"/>
        <v>0</v>
      </c>
      <c r="AE91" s="81">
        <f t="shared" si="50"/>
        <v>8.9600000000000009</v>
      </c>
      <c r="AG91" s="19" t="s">
        <v>17</v>
      </c>
      <c r="AH91" s="15">
        <v>8</v>
      </c>
      <c r="AI91" s="15"/>
      <c r="AJ91" s="15">
        <v>0.16</v>
      </c>
      <c r="AK91" s="15">
        <f t="shared" si="40"/>
        <v>1.28</v>
      </c>
      <c r="AL91" s="19">
        <f t="shared" si="62"/>
        <v>0</v>
      </c>
      <c r="AM91" s="15">
        <f t="shared" si="51"/>
        <v>1.28</v>
      </c>
      <c r="AO91" s="19" t="s">
        <v>17</v>
      </c>
      <c r="AP91" s="15">
        <v>14</v>
      </c>
      <c r="AQ91" s="15"/>
      <c r="AR91" s="15">
        <v>0.16</v>
      </c>
      <c r="AS91" s="15">
        <f t="shared" si="41"/>
        <v>2.2400000000000002</v>
      </c>
      <c r="AT91" s="19">
        <f t="shared" si="63"/>
        <v>0</v>
      </c>
      <c r="AU91" s="15">
        <f t="shared" si="52"/>
        <v>2.2400000000000002</v>
      </c>
      <c r="AW91" s="19" t="s">
        <v>17</v>
      </c>
      <c r="AX91" s="15">
        <v>714</v>
      </c>
      <c r="AY91" s="15"/>
      <c r="AZ91" s="15">
        <v>0.16</v>
      </c>
      <c r="BA91" s="15">
        <f t="shared" si="42"/>
        <v>114.24000000000001</v>
      </c>
      <c r="BB91" s="19">
        <f t="shared" si="64"/>
        <v>0</v>
      </c>
      <c r="BC91" s="15">
        <f t="shared" si="53"/>
        <v>114.24000000000001</v>
      </c>
      <c r="BE91" s="19" t="s">
        <v>17</v>
      </c>
      <c r="BF91" s="15">
        <v>0</v>
      </c>
      <c r="BG91" s="15"/>
      <c r="BH91" s="15">
        <v>0.16</v>
      </c>
      <c r="BI91" s="15">
        <f t="shared" si="43"/>
        <v>0</v>
      </c>
      <c r="BJ91" s="83">
        <f t="shared" si="65"/>
        <v>0</v>
      </c>
      <c r="BK91" s="15">
        <f t="shared" si="54"/>
        <v>0</v>
      </c>
      <c r="BM91" s="19" t="s">
        <v>17</v>
      </c>
      <c r="BN91" s="15"/>
      <c r="BO91" s="15"/>
      <c r="BP91" s="15">
        <v>0.16</v>
      </c>
      <c r="BQ91" s="15">
        <f t="shared" si="44"/>
        <v>0</v>
      </c>
      <c r="BR91" s="19">
        <f t="shared" si="66"/>
        <v>0</v>
      </c>
      <c r="BS91" s="15">
        <f t="shared" si="55"/>
        <v>0</v>
      </c>
      <c r="BU91" s="19" t="s">
        <v>17</v>
      </c>
      <c r="BV91" s="15"/>
      <c r="BW91" s="15"/>
      <c r="BX91" s="15">
        <v>0.16</v>
      </c>
      <c r="BY91" s="15">
        <f t="shared" si="45"/>
        <v>0</v>
      </c>
      <c r="BZ91" s="19">
        <f t="shared" si="67"/>
        <v>0</v>
      </c>
      <c r="CA91" s="81">
        <f t="shared" si="56"/>
        <v>0</v>
      </c>
      <c r="CC91" s="19" t="s">
        <v>17</v>
      </c>
      <c r="CD91" s="15"/>
      <c r="CE91" s="15"/>
      <c r="CF91" s="15">
        <v>0.16</v>
      </c>
      <c r="CG91" s="15">
        <f t="shared" si="46"/>
        <v>0</v>
      </c>
      <c r="CH91" s="19">
        <f t="shared" si="68"/>
        <v>0</v>
      </c>
      <c r="CI91" s="84">
        <f t="shared" si="57"/>
        <v>0</v>
      </c>
      <c r="CK91" s="19" t="s">
        <v>17</v>
      </c>
      <c r="CL91" s="15"/>
      <c r="CM91" s="15"/>
      <c r="CN91" s="15">
        <v>0.16</v>
      </c>
      <c r="CO91" s="15">
        <f t="shared" si="47"/>
        <v>0</v>
      </c>
      <c r="CP91" s="19">
        <f t="shared" si="69"/>
        <v>0</v>
      </c>
      <c r="CQ91" s="15">
        <f t="shared" si="58"/>
        <v>0</v>
      </c>
    </row>
    <row r="92" spans="1:95" x14ac:dyDescent="0.25">
      <c r="A92" s="19" t="s">
        <v>18</v>
      </c>
      <c r="B92" s="15">
        <v>93</v>
      </c>
      <c r="C92" s="15">
        <v>167</v>
      </c>
      <c r="D92" s="15">
        <v>0.12</v>
      </c>
      <c r="E92" s="84">
        <f t="shared" si="36"/>
        <v>11.16</v>
      </c>
      <c r="F92" s="82">
        <f t="shared" si="59"/>
        <v>20.04</v>
      </c>
      <c r="G92" s="81">
        <f t="shared" si="48"/>
        <v>31.2</v>
      </c>
      <c r="I92" s="19" t="s">
        <v>18</v>
      </c>
      <c r="J92" s="15">
        <v>102</v>
      </c>
      <c r="K92" s="15"/>
      <c r="L92" s="15">
        <v>0.12</v>
      </c>
      <c r="M92" s="15">
        <f t="shared" si="37"/>
        <v>12.24</v>
      </c>
      <c r="N92" s="82">
        <f t="shared" si="70"/>
        <v>0</v>
      </c>
      <c r="O92" s="81">
        <f t="shared" si="71"/>
        <v>12.24</v>
      </c>
      <c r="Q92" s="19" t="s">
        <v>18</v>
      </c>
      <c r="R92" s="15">
        <v>134</v>
      </c>
      <c r="S92" s="15"/>
      <c r="T92" s="15">
        <v>0.12</v>
      </c>
      <c r="U92" s="15">
        <f t="shared" si="38"/>
        <v>16.079999999999998</v>
      </c>
      <c r="V92" s="19">
        <f t="shared" si="60"/>
        <v>0</v>
      </c>
      <c r="W92" s="81">
        <f t="shared" si="49"/>
        <v>16.079999999999998</v>
      </c>
      <c r="Y92" s="19" t="s">
        <v>18</v>
      </c>
      <c r="Z92" s="15">
        <v>178</v>
      </c>
      <c r="AA92" s="15"/>
      <c r="AB92" s="15">
        <v>0.12</v>
      </c>
      <c r="AC92" s="15">
        <f t="shared" si="39"/>
        <v>21.36</v>
      </c>
      <c r="AD92" s="19">
        <f t="shared" si="61"/>
        <v>0</v>
      </c>
      <c r="AE92" s="81">
        <f t="shared" si="50"/>
        <v>21.36</v>
      </c>
      <c r="AG92" s="19" t="s">
        <v>18</v>
      </c>
      <c r="AH92" s="15">
        <v>128</v>
      </c>
      <c r="AI92" s="15"/>
      <c r="AJ92" s="15">
        <v>0.12</v>
      </c>
      <c r="AK92" s="15">
        <f t="shared" si="40"/>
        <v>15.36</v>
      </c>
      <c r="AL92" s="19">
        <f t="shared" si="62"/>
        <v>0</v>
      </c>
      <c r="AM92" s="15">
        <f t="shared" si="51"/>
        <v>15.36</v>
      </c>
      <c r="AO92" s="19" t="s">
        <v>18</v>
      </c>
      <c r="AP92" s="15">
        <v>148</v>
      </c>
      <c r="AQ92" s="15"/>
      <c r="AR92" s="15">
        <v>0.12</v>
      </c>
      <c r="AS92" s="15">
        <f t="shared" si="41"/>
        <v>17.759999999999998</v>
      </c>
      <c r="AT92" s="19">
        <f t="shared" si="63"/>
        <v>0</v>
      </c>
      <c r="AU92" s="15">
        <f t="shared" si="52"/>
        <v>17.759999999999998</v>
      </c>
      <c r="AW92" s="19" t="s">
        <v>18</v>
      </c>
      <c r="AX92" s="15">
        <v>0</v>
      </c>
      <c r="AY92" s="15"/>
      <c r="AZ92" s="15">
        <v>0.12</v>
      </c>
      <c r="BA92" s="15">
        <f t="shared" si="42"/>
        <v>0</v>
      </c>
      <c r="BB92" s="19">
        <f t="shared" si="64"/>
        <v>0</v>
      </c>
      <c r="BC92" s="15">
        <f t="shared" si="53"/>
        <v>0</v>
      </c>
      <c r="BE92" s="19" t="s">
        <v>18</v>
      </c>
      <c r="BF92" s="15">
        <v>0</v>
      </c>
      <c r="BG92" s="15"/>
      <c r="BH92" s="15">
        <v>0.12</v>
      </c>
      <c r="BI92" s="15">
        <f t="shared" si="43"/>
        <v>0</v>
      </c>
      <c r="BJ92" s="19">
        <f t="shared" si="65"/>
        <v>0</v>
      </c>
      <c r="BK92" s="15">
        <f t="shared" si="54"/>
        <v>0</v>
      </c>
      <c r="BM92" s="19" t="s">
        <v>18</v>
      </c>
      <c r="BN92" s="15"/>
      <c r="BO92" s="15"/>
      <c r="BP92" s="15">
        <v>0.12</v>
      </c>
      <c r="BQ92" s="15">
        <f t="shared" si="44"/>
        <v>0</v>
      </c>
      <c r="BR92" s="19">
        <f t="shared" si="66"/>
        <v>0</v>
      </c>
      <c r="BS92" s="15">
        <f t="shared" si="55"/>
        <v>0</v>
      </c>
      <c r="BU92" s="19" t="s">
        <v>18</v>
      </c>
      <c r="BV92" s="15"/>
      <c r="BW92" s="15"/>
      <c r="BX92" s="15">
        <v>0.12</v>
      </c>
      <c r="BY92" s="15">
        <f t="shared" si="45"/>
        <v>0</v>
      </c>
      <c r="BZ92" s="19">
        <f t="shared" si="67"/>
        <v>0</v>
      </c>
      <c r="CA92" s="81">
        <f t="shared" si="56"/>
        <v>0</v>
      </c>
      <c r="CC92" s="19" t="s">
        <v>18</v>
      </c>
      <c r="CD92" s="15"/>
      <c r="CE92" s="15"/>
      <c r="CF92" s="15">
        <v>0.12</v>
      </c>
      <c r="CG92" s="15">
        <f t="shared" si="46"/>
        <v>0</v>
      </c>
      <c r="CH92" s="19">
        <f t="shared" si="68"/>
        <v>0</v>
      </c>
      <c r="CI92" s="84">
        <f t="shared" si="57"/>
        <v>0</v>
      </c>
      <c r="CK92" s="19" t="s">
        <v>18</v>
      </c>
      <c r="CL92" s="15"/>
      <c r="CM92" s="15"/>
      <c r="CN92" s="15">
        <v>0.12</v>
      </c>
      <c r="CO92" s="15">
        <f t="shared" si="47"/>
        <v>0</v>
      </c>
      <c r="CP92" s="19">
        <f t="shared" si="69"/>
        <v>0</v>
      </c>
      <c r="CQ92" s="15">
        <f t="shared" si="58"/>
        <v>0</v>
      </c>
    </row>
    <row r="93" spans="1:95" x14ac:dyDescent="0.25">
      <c r="A93" s="19" t="s">
        <v>19</v>
      </c>
      <c r="B93" s="15">
        <v>29</v>
      </c>
      <c r="C93" s="15"/>
      <c r="D93" s="15">
        <v>0.4</v>
      </c>
      <c r="E93" s="84">
        <f t="shared" si="36"/>
        <v>11.600000000000001</v>
      </c>
      <c r="F93" s="82">
        <f t="shared" si="59"/>
        <v>0</v>
      </c>
      <c r="G93" s="81">
        <f t="shared" si="48"/>
        <v>11.600000000000001</v>
      </c>
      <c r="I93" s="19" t="s">
        <v>19</v>
      </c>
      <c r="J93" s="15">
        <v>58</v>
      </c>
      <c r="K93" s="15"/>
      <c r="L93" s="15">
        <v>0.4</v>
      </c>
      <c r="M93" s="15">
        <f t="shared" si="37"/>
        <v>23.200000000000003</v>
      </c>
      <c r="N93" s="82">
        <f t="shared" si="70"/>
        <v>0</v>
      </c>
      <c r="O93" s="81">
        <f t="shared" si="71"/>
        <v>23.200000000000003</v>
      </c>
      <c r="Q93" s="19" t="s">
        <v>19</v>
      </c>
      <c r="R93" s="15">
        <v>31</v>
      </c>
      <c r="S93" s="15"/>
      <c r="T93" s="15">
        <v>0.4</v>
      </c>
      <c r="U93" s="15">
        <f t="shared" si="38"/>
        <v>12.4</v>
      </c>
      <c r="V93" s="19">
        <f t="shared" si="60"/>
        <v>0</v>
      </c>
      <c r="W93" s="81">
        <f t="shared" si="49"/>
        <v>12.4</v>
      </c>
      <c r="Y93" s="19" t="s">
        <v>19</v>
      </c>
      <c r="Z93" s="15">
        <v>36</v>
      </c>
      <c r="AA93" s="15"/>
      <c r="AB93" s="15">
        <v>0.4</v>
      </c>
      <c r="AC93" s="15">
        <f t="shared" si="39"/>
        <v>14.4</v>
      </c>
      <c r="AD93" s="19">
        <f t="shared" si="61"/>
        <v>0</v>
      </c>
      <c r="AE93" s="81">
        <f t="shared" si="50"/>
        <v>14.4</v>
      </c>
      <c r="AG93" s="19" t="s">
        <v>19</v>
      </c>
      <c r="AH93" s="15">
        <v>10</v>
      </c>
      <c r="AI93" s="15"/>
      <c r="AJ93" s="15">
        <v>0.4</v>
      </c>
      <c r="AK93" s="15">
        <f t="shared" si="40"/>
        <v>4</v>
      </c>
      <c r="AL93" s="19">
        <f t="shared" si="62"/>
        <v>0</v>
      </c>
      <c r="AM93" s="15">
        <f t="shared" si="51"/>
        <v>4</v>
      </c>
      <c r="AO93" s="19" t="s">
        <v>19</v>
      </c>
      <c r="AP93" s="15">
        <v>0</v>
      </c>
      <c r="AQ93" s="15">
        <v>96</v>
      </c>
      <c r="AR93" s="15">
        <v>0.4</v>
      </c>
      <c r="AS93" s="15">
        <f t="shared" si="41"/>
        <v>0</v>
      </c>
      <c r="AT93" s="19">
        <f t="shared" si="63"/>
        <v>38.400000000000006</v>
      </c>
      <c r="AU93" s="15">
        <f t="shared" si="52"/>
        <v>38.400000000000006</v>
      </c>
      <c r="AW93" s="19" t="s">
        <v>19</v>
      </c>
      <c r="AX93" s="15">
        <v>0</v>
      </c>
      <c r="AY93" s="15">
        <v>148</v>
      </c>
      <c r="AZ93" s="15">
        <v>0.4</v>
      </c>
      <c r="BA93" s="15">
        <f t="shared" si="42"/>
        <v>0</v>
      </c>
      <c r="BB93" s="19">
        <f t="shared" si="64"/>
        <v>59.2</v>
      </c>
      <c r="BC93" s="15">
        <f t="shared" si="53"/>
        <v>59.2</v>
      </c>
      <c r="BE93" s="19" t="s">
        <v>19</v>
      </c>
      <c r="BF93" s="15">
        <v>0</v>
      </c>
      <c r="BG93" s="15">
        <v>111</v>
      </c>
      <c r="BH93" s="15">
        <v>0.4</v>
      </c>
      <c r="BI93" s="15">
        <f t="shared" si="43"/>
        <v>0</v>
      </c>
      <c r="BJ93" s="19">
        <f t="shared" si="65"/>
        <v>44.400000000000006</v>
      </c>
      <c r="BK93" s="15">
        <f t="shared" si="54"/>
        <v>44.400000000000006</v>
      </c>
      <c r="BM93" s="19" t="s">
        <v>19</v>
      </c>
      <c r="BN93" s="15"/>
      <c r="BO93" s="15"/>
      <c r="BP93" s="15">
        <v>0.4</v>
      </c>
      <c r="BQ93" s="15">
        <f t="shared" si="44"/>
        <v>0</v>
      </c>
      <c r="BR93" s="19">
        <f t="shared" si="66"/>
        <v>0</v>
      </c>
      <c r="BS93" s="15">
        <f t="shared" si="55"/>
        <v>0</v>
      </c>
      <c r="BU93" s="19" t="s">
        <v>19</v>
      </c>
      <c r="BV93" s="15"/>
      <c r="BW93" s="15"/>
      <c r="BX93" s="15">
        <v>0.4</v>
      </c>
      <c r="BY93" s="15">
        <f t="shared" si="45"/>
        <v>0</v>
      </c>
      <c r="BZ93" s="19">
        <f t="shared" si="67"/>
        <v>0</v>
      </c>
      <c r="CA93" s="81">
        <f t="shared" si="56"/>
        <v>0</v>
      </c>
      <c r="CC93" s="19" t="s">
        <v>19</v>
      </c>
      <c r="CD93" s="15"/>
      <c r="CE93" s="15"/>
      <c r="CF93" s="15">
        <v>0.4</v>
      </c>
      <c r="CG93" s="15">
        <f t="shared" si="46"/>
        <v>0</v>
      </c>
      <c r="CH93" s="19">
        <f t="shared" si="68"/>
        <v>0</v>
      </c>
      <c r="CI93" s="84">
        <f t="shared" si="57"/>
        <v>0</v>
      </c>
      <c r="CK93" s="19" t="s">
        <v>19</v>
      </c>
      <c r="CL93" s="15"/>
      <c r="CM93" s="15"/>
      <c r="CN93" s="15">
        <v>0.4</v>
      </c>
      <c r="CO93" s="15">
        <f t="shared" si="47"/>
        <v>0</v>
      </c>
      <c r="CP93" s="19">
        <f t="shared" si="69"/>
        <v>0</v>
      </c>
      <c r="CQ93" s="15">
        <f t="shared" si="58"/>
        <v>0</v>
      </c>
    </row>
    <row r="94" spans="1:95" x14ac:dyDescent="0.25">
      <c r="A94" s="19" t="s">
        <v>20</v>
      </c>
      <c r="B94" s="15">
        <v>53</v>
      </c>
      <c r="C94" s="15">
        <v>60</v>
      </c>
      <c r="D94" s="15">
        <v>1</v>
      </c>
      <c r="E94" s="84">
        <f t="shared" si="36"/>
        <v>53</v>
      </c>
      <c r="F94" s="82">
        <f t="shared" si="59"/>
        <v>60</v>
      </c>
      <c r="G94" s="81">
        <f t="shared" si="48"/>
        <v>113</v>
      </c>
      <c r="H94" s="1"/>
      <c r="I94" s="19" t="s">
        <v>20</v>
      </c>
      <c r="J94" s="15">
        <v>36</v>
      </c>
      <c r="K94" s="15">
        <v>24</v>
      </c>
      <c r="L94" s="15">
        <v>1</v>
      </c>
      <c r="M94" s="15">
        <f t="shared" si="37"/>
        <v>36</v>
      </c>
      <c r="N94" s="82">
        <f t="shared" si="70"/>
        <v>24</v>
      </c>
      <c r="O94" s="81">
        <f t="shared" si="71"/>
        <v>60</v>
      </c>
      <c r="Q94" s="19" t="s">
        <v>20</v>
      </c>
      <c r="R94" s="15">
        <v>21</v>
      </c>
      <c r="S94" s="15">
        <v>18</v>
      </c>
      <c r="T94" s="15">
        <v>1</v>
      </c>
      <c r="U94" s="15">
        <f t="shared" si="38"/>
        <v>21</v>
      </c>
      <c r="V94" s="19">
        <f t="shared" si="60"/>
        <v>18</v>
      </c>
      <c r="W94" s="81">
        <f t="shared" si="49"/>
        <v>39</v>
      </c>
      <c r="Y94" s="19" t="s">
        <v>20</v>
      </c>
      <c r="Z94" s="15">
        <v>124</v>
      </c>
      <c r="AA94" s="15"/>
      <c r="AB94" s="15">
        <v>1</v>
      </c>
      <c r="AC94" s="15">
        <f t="shared" si="39"/>
        <v>124</v>
      </c>
      <c r="AD94" s="19">
        <f t="shared" si="61"/>
        <v>0</v>
      </c>
      <c r="AE94" s="81">
        <f t="shared" si="50"/>
        <v>124</v>
      </c>
      <c r="AG94" s="19" t="s">
        <v>20</v>
      </c>
      <c r="AH94" s="15">
        <v>58</v>
      </c>
      <c r="AI94" s="15"/>
      <c r="AJ94" s="15">
        <v>1</v>
      </c>
      <c r="AK94" s="15">
        <f t="shared" si="40"/>
        <v>58</v>
      </c>
      <c r="AL94" s="19">
        <f t="shared" si="62"/>
        <v>0</v>
      </c>
      <c r="AM94" s="15">
        <f t="shared" si="51"/>
        <v>58</v>
      </c>
      <c r="AO94" s="19" t="s">
        <v>20</v>
      </c>
      <c r="AP94" s="15">
        <v>0</v>
      </c>
      <c r="AQ94" s="15"/>
      <c r="AR94" s="15">
        <v>1</v>
      </c>
      <c r="AS94" s="15">
        <f t="shared" si="41"/>
        <v>0</v>
      </c>
      <c r="AT94" s="19">
        <f t="shared" si="63"/>
        <v>0</v>
      </c>
      <c r="AU94" s="15">
        <f t="shared" si="52"/>
        <v>0</v>
      </c>
      <c r="AW94" s="19" t="s">
        <v>20</v>
      </c>
      <c r="AX94" s="15">
        <v>0</v>
      </c>
      <c r="AY94" s="15"/>
      <c r="AZ94" s="15">
        <v>1</v>
      </c>
      <c r="BA94" s="15">
        <f t="shared" si="42"/>
        <v>0</v>
      </c>
      <c r="BB94" s="19">
        <f t="shared" si="64"/>
        <v>0</v>
      </c>
      <c r="BC94" s="15">
        <f t="shared" si="53"/>
        <v>0</v>
      </c>
      <c r="BE94" s="19" t="s">
        <v>20</v>
      </c>
      <c r="BF94" s="15">
        <v>44</v>
      </c>
      <c r="BG94" s="15"/>
      <c r="BH94" s="15">
        <v>1</v>
      </c>
      <c r="BI94" s="15">
        <f t="shared" si="43"/>
        <v>44</v>
      </c>
      <c r="BJ94" s="19">
        <f t="shared" si="65"/>
        <v>0</v>
      </c>
      <c r="BK94" s="15">
        <f t="shared" si="54"/>
        <v>44</v>
      </c>
      <c r="BM94" s="19" t="s">
        <v>20</v>
      </c>
      <c r="BN94" s="15"/>
      <c r="BO94" s="15"/>
      <c r="BP94" s="15">
        <v>1</v>
      </c>
      <c r="BQ94" s="15">
        <f t="shared" si="44"/>
        <v>0</v>
      </c>
      <c r="BR94" s="19">
        <f t="shared" si="66"/>
        <v>0</v>
      </c>
      <c r="BS94" s="15">
        <f t="shared" si="55"/>
        <v>0</v>
      </c>
      <c r="BU94" s="19" t="s">
        <v>20</v>
      </c>
      <c r="BV94" s="15"/>
      <c r="BW94" s="15"/>
      <c r="BX94" s="15">
        <v>1</v>
      </c>
      <c r="BY94" s="15">
        <f t="shared" si="45"/>
        <v>0</v>
      </c>
      <c r="BZ94" s="19">
        <f t="shared" si="67"/>
        <v>0</v>
      </c>
      <c r="CA94" s="81">
        <f t="shared" si="56"/>
        <v>0</v>
      </c>
      <c r="CC94" s="19" t="s">
        <v>20</v>
      </c>
      <c r="CD94" s="15"/>
      <c r="CE94" s="15"/>
      <c r="CF94" s="15">
        <v>1</v>
      </c>
      <c r="CG94" s="15">
        <f t="shared" si="46"/>
        <v>0</v>
      </c>
      <c r="CH94" s="19">
        <f t="shared" si="68"/>
        <v>0</v>
      </c>
      <c r="CI94" s="84">
        <f t="shared" si="57"/>
        <v>0</v>
      </c>
      <c r="CK94" s="19" t="s">
        <v>20</v>
      </c>
      <c r="CL94" s="15"/>
      <c r="CM94" s="15"/>
      <c r="CN94" s="15">
        <v>1</v>
      </c>
      <c r="CO94" s="15">
        <f t="shared" si="47"/>
        <v>0</v>
      </c>
      <c r="CP94" s="19">
        <f t="shared" si="69"/>
        <v>0</v>
      </c>
      <c r="CQ94" s="15">
        <f t="shared" si="58"/>
        <v>0</v>
      </c>
    </row>
    <row r="95" spans="1:95" x14ac:dyDescent="0.25">
      <c r="A95" s="19" t="s">
        <v>21</v>
      </c>
      <c r="B95" s="15">
        <v>0</v>
      </c>
      <c r="C95" s="15">
        <v>66</v>
      </c>
      <c r="D95" s="15">
        <v>1</v>
      </c>
      <c r="E95" s="84">
        <f t="shared" si="36"/>
        <v>0</v>
      </c>
      <c r="F95" s="82">
        <f t="shared" si="59"/>
        <v>66</v>
      </c>
      <c r="G95" s="81">
        <f t="shared" si="48"/>
        <v>66</v>
      </c>
      <c r="I95" s="19" t="s">
        <v>21</v>
      </c>
      <c r="J95" s="15">
        <v>42</v>
      </c>
      <c r="K95" s="15">
        <v>89</v>
      </c>
      <c r="L95" s="15">
        <v>1</v>
      </c>
      <c r="M95" s="15">
        <f t="shared" si="37"/>
        <v>42</v>
      </c>
      <c r="N95" s="82">
        <f t="shared" si="70"/>
        <v>89</v>
      </c>
      <c r="O95" s="81">
        <f t="shared" si="71"/>
        <v>131</v>
      </c>
      <c r="P95" s="1"/>
      <c r="Q95" s="19" t="s">
        <v>21</v>
      </c>
      <c r="R95" s="15">
        <v>0</v>
      </c>
      <c r="S95" s="15">
        <v>71</v>
      </c>
      <c r="T95" s="15">
        <v>1</v>
      </c>
      <c r="U95" s="15">
        <f t="shared" si="38"/>
        <v>0</v>
      </c>
      <c r="V95" s="19">
        <f t="shared" si="60"/>
        <v>71</v>
      </c>
      <c r="W95" s="81">
        <f t="shared" si="49"/>
        <v>71</v>
      </c>
      <c r="X95" s="1"/>
      <c r="Y95" s="19" t="s">
        <v>21</v>
      </c>
      <c r="Z95" s="15">
        <v>96</v>
      </c>
      <c r="AA95" s="15">
        <v>81</v>
      </c>
      <c r="AB95" s="15">
        <v>1</v>
      </c>
      <c r="AC95" s="15">
        <f t="shared" si="39"/>
        <v>96</v>
      </c>
      <c r="AD95" s="19">
        <f t="shared" si="61"/>
        <v>81</v>
      </c>
      <c r="AE95" s="81">
        <f t="shared" si="50"/>
        <v>177</v>
      </c>
      <c r="AF95" s="1"/>
      <c r="AG95" s="19" t="s">
        <v>21</v>
      </c>
      <c r="AH95" s="15">
        <v>96</v>
      </c>
      <c r="AI95" s="15">
        <v>49</v>
      </c>
      <c r="AJ95" s="15">
        <v>1</v>
      </c>
      <c r="AK95" s="15">
        <f t="shared" si="40"/>
        <v>96</v>
      </c>
      <c r="AL95" s="19">
        <f t="shared" si="62"/>
        <v>49</v>
      </c>
      <c r="AM95" s="15">
        <f t="shared" si="51"/>
        <v>145</v>
      </c>
      <c r="AN95" s="1"/>
      <c r="AO95" s="19" t="s">
        <v>21</v>
      </c>
      <c r="AP95" s="15">
        <v>0</v>
      </c>
      <c r="AQ95" s="15">
        <v>70</v>
      </c>
      <c r="AR95" s="15">
        <v>1</v>
      </c>
      <c r="AS95" s="15">
        <f t="shared" si="41"/>
        <v>0</v>
      </c>
      <c r="AT95" s="19">
        <f t="shared" si="63"/>
        <v>70</v>
      </c>
      <c r="AU95" s="15">
        <f t="shared" si="52"/>
        <v>70</v>
      </c>
      <c r="AV95" s="1"/>
      <c r="AW95" s="19" t="s">
        <v>21</v>
      </c>
      <c r="AX95" s="15">
        <v>0</v>
      </c>
      <c r="AY95" s="15">
        <v>8</v>
      </c>
      <c r="AZ95" s="15">
        <v>1</v>
      </c>
      <c r="BA95" s="15">
        <f t="shared" si="42"/>
        <v>0</v>
      </c>
      <c r="BB95" s="19">
        <f t="shared" si="64"/>
        <v>8</v>
      </c>
      <c r="BC95" s="15">
        <f t="shared" si="53"/>
        <v>8</v>
      </c>
      <c r="BD95" s="1"/>
      <c r="BE95" s="19" t="s">
        <v>21</v>
      </c>
      <c r="BF95" s="15">
        <v>0</v>
      </c>
      <c r="BG95" s="15"/>
      <c r="BH95" s="15">
        <v>1</v>
      </c>
      <c r="BI95" s="15">
        <f t="shared" si="43"/>
        <v>0</v>
      </c>
      <c r="BJ95" s="19">
        <f t="shared" si="65"/>
        <v>0</v>
      </c>
      <c r="BK95" s="15">
        <f t="shared" si="54"/>
        <v>0</v>
      </c>
      <c r="BL95" s="1"/>
      <c r="BM95" s="19" t="s">
        <v>21</v>
      </c>
      <c r="BN95" s="15"/>
      <c r="BO95" s="15"/>
      <c r="BP95" s="15">
        <v>1</v>
      </c>
      <c r="BQ95" s="15">
        <f t="shared" si="44"/>
        <v>0</v>
      </c>
      <c r="BR95" s="19">
        <f t="shared" si="66"/>
        <v>0</v>
      </c>
      <c r="BS95" s="15">
        <f t="shared" si="55"/>
        <v>0</v>
      </c>
      <c r="BU95" s="19" t="s">
        <v>21</v>
      </c>
      <c r="BV95" s="15"/>
      <c r="BW95" s="15"/>
      <c r="BX95" s="15">
        <v>1</v>
      </c>
      <c r="BY95" s="15">
        <f t="shared" si="45"/>
        <v>0</v>
      </c>
      <c r="BZ95" s="19">
        <f t="shared" si="67"/>
        <v>0</v>
      </c>
      <c r="CA95" s="81">
        <f t="shared" si="56"/>
        <v>0</v>
      </c>
      <c r="CC95" s="19" t="s">
        <v>21</v>
      </c>
      <c r="CD95" s="15"/>
      <c r="CE95" s="15"/>
      <c r="CF95" s="15">
        <v>1</v>
      </c>
      <c r="CG95" s="15">
        <f t="shared" si="46"/>
        <v>0</v>
      </c>
      <c r="CH95" s="19">
        <f t="shared" si="68"/>
        <v>0</v>
      </c>
      <c r="CI95" s="84">
        <f t="shared" si="57"/>
        <v>0</v>
      </c>
      <c r="CK95" s="19" t="s">
        <v>21</v>
      </c>
      <c r="CL95" s="15"/>
      <c r="CM95" s="15"/>
      <c r="CN95" s="15">
        <v>1</v>
      </c>
      <c r="CO95" s="15">
        <f t="shared" si="47"/>
        <v>0</v>
      </c>
      <c r="CP95" s="19">
        <f t="shared" si="69"/>
        <v>0</v>
      </c>
      <c r="CQ95" s="15">
        <f t="shared" si="58"/>
        <v>0</v>
      </c>
    </row>
    <row r="96" spans="1:95" x14ac:dyDescent="0.25">
      <c r="A96" s="19" t="s">
        <v>22</v>
      </c>
      <c r="B96" s="15">
        <v>48</v>
      </c>
      <c r="C96" s="15"/>
      <c r="D96" s="15">
        <v>1</v>
      </c>
      <c r="E96" s="84">
        <f t="shared" si="36"/>
        <v>48</v>
      </c>
      <c r="F96" s="82">
        <f t="shared" si="59"/>
        <v>0</v>
      </c>
      <c r="G96" s="81">
        <f t="shared" si="48"/>
        <v>48</v>
      </c>
      <c r="I96" s="19" t="s">
        <v>22</v>
      </c>
      <c r="J96" s="15">
        <v>66</v>
      </c>
      <c r="K96" s="15"/>
      <c r="L96" s="15">
        <v>1</v>
      </c>
      <c r="M96" s="15">
        <f t="shared" si="37"/>
        <v>66</v>
      </c>
      <c r="N96" s="82">
        <f t="shared" si="70"/>
        <v>0</v>
      </c>
      <c r="O96" s="81">
        <f t="shared" si="71"/>
        <v>66</v>
      </c>
      <c r="Q96" s="19" t="s">
        <v>22</v>
      </c>
      <c r="R96" s="15">
        <v>66</v>
      </c>
      <c r="S96" s="15"/>
      <c r="T96" s="15">
        <v>1</v>
      </c>
      <c r="U96" s="15">
        <f t="shared" si="38"/>
        <v>66</v>
      </c>
      <c r="V96" s="19">
        <f t="shared" si="60"/>
        <v>0</v>
      </c>
      <c r="W96" s="81">
        <f t="shared" si="49"/>
        <v>66</v>
      </c>
      <c r="Y96" s="19" t="s">
        <v>22</v>
      </c>
      <c r="Z96" s="15">
        <v>64</v>
      </c>
      <c r="AA96" s="15"/>
      <c r="AB96" s="15">
        <v>1</v>
      </c>
      <c r="AC96" s="15">
        <f t="shared" si="39"/>
        <v>64</v>
      </c>
      <c r="AD96" s="19">
        <f t="shared" si="61"/>
        <v>0</v>
      </c>
      <c r="AE96" s="81">
        <f t="shared" si="50"/>
        <v>64</v>
      </c>
      <c r="AF96" s="1"/>
      <c r="AG96" s="19" t="s">
        <v>22</v>
      </c>
      <c r="AH96" s="15">
        <v>22</v>
      </c>
      <c r="AI96" s="15"/>
      <c r="AJ96" s="15">
        <v>1</v>
      </c>
      <c r="AK96" s="15">
        <f t="shared" si="40"/>
        <v>22</v>
      </c>
      <c r="AL96" s="19">
        <f t="shared" si="62"/>
        <v>0</v>
      </c>
      <c r="AM96" s="15">
        <f t="shared" si="51"/>
        <v>22</v>
      </c>
      <c r="AO96" s="19" t="s">
        <v>22</v>
      </c>
      <c r="AP96" s="15">
        <v>1002</v>
      </c>
      <c r="AQ96" s="15">
        <v>100</v>
      </c>
      <c r="AR96" s="15">
        <v>1</v>
      </c>
      <c r="AS96" s="15">
        <f t="shared" si="41"/>
        <v>1002</v>
      </c>
      <c r="AT96" s="19">
        <f t="shared" si="63"/>
        <v>100</v>
      </c>
      <c r="AU96" s="15">
        <f t="shared" si="52"/>
        <v>1102</v>
      </c>
      <c r="AW96" s="19" t="s">
        <v>22</v>
      </c>
      <c r="AX96" s="15">
        <v>404</v>
      </c>
      <c r="AY96" s="15">
        <v>132</v>
      </c>
      <c r="AZ96" s="15">
        <v>1</v>
      </c>
      <c r="BA96" s="15">
        <f t="shared" si="42"/>
        <v>404</v>
      </c>
      <c r="BB96" s="19">
        <f t="shared" si="64"/>
        <v>132</v>
      </c>
      <c r="BC96" s="15">
        <f t="shared" si="53"/>
        <v>536</v>
      </c>
      <c r="BE96" s="19" t="s">
        <v>22</v>
      </c>
      <c r="BF96" s="15">
        <v>194</v>
      </c>
      <c r="BG96" s="15"/>
      <c r="BH96" s="15">
        <v>1</v>
      </c>
      <c r="BI96" s="15">
        <f t="shared" si="43"/>
        <v>194</v>
      </c>
      <c r="BJ96" s="19">
        <f t="shared" si="65"/>
        <v>0</v>
      </c>
      <c r="BK96" s="15">
        <f t="shared" si="54"/>
        <v>194</v>
      </c>
      <c r="BM96" s="19" t="s">
        <v>22</v>
      </c>
      <c r="BN96" s="15"/>
      <c r="BO96" s="15"/>
      <c r="BP96" s="15">
        <v>1</v>
      </c>
      <c r="BQ96" s="15">
        <f t="shared" si="44"/>
        <v>0</v>
      </c>
      <c r="BR96" s="19">
        <f t="shared" si="66"/>
        <v>0</v>
      </c>
      <c r="BS96" s="15">
        <f t="shared" si="55"/>
        <v>0</v>
      </c>
      <c r="BU96" s="19" t="s">
        <v>22</v>
      </c>
      <c r="BV96" s="15"/>
      <c r="BW96" s="15"/>
      <c r="BX96" s="15">
        <v>1</v>
      </c>
      <c r="BY96" s="15">
        <f t="shared" si="45"/>
        <v>0</v>
      </c>
      <c r="BZ96" s="19">
        <f t="shared" si="67"/>
        <v>0</v>
      </c>
      <c r="CA96" s="81">
        <f t="shared" si="56"/>
        <v>0</v>
      </c>
      <c r="CC96" s="19" t="s">
        <v>22</v>
      </c>
      <c r="CD96" s="15"/>
      <c r="CE96" s="15"/>
      <c r="CF96" s="15">
        <v>1</v>
      </c>
      <c r="CG96" s="15">
        <f t="shared" si="46"/>
        <v>0</v>
      </c>
      <c r="CH96" s="19">
        <f t="shared" si="68"/>
        <v>0</v>
      </c>
      <c r="CI96" s="84">
        <f t="shared" si="57"/>
        <v>0</v>
      </c>
      <c r="CK96" s="19" t="s">
        <v>22</v>
      </c>
      <c r="CL96" s="15"/>
      <c r="CM96" s="15"/>
      <c r="CN96" s="15">
        <v>1</v>
      </c>
      <c r="CO96" s="15">
        <f t="shared" si="47"/>
        <v>0</v>
      </c>
      <c r="CP96" s="19">
        <f t="shared" si="69"/>
        <v>0</v>
      </c>
      <c r="CQ96" s="15">
        <f t="shared" si="58"/>
        <v>0</v>
      </c>
    </row>
    <row r="97" spans="1:95" x14ac:dyDescent="0.25">
      <c r="A97" s="19" t="s">
        <v>23</v>
      </c>
      <c r="B97" s="15">
        <v>124</v>
      </c>
      <c r="C97" s="15">
        <v>480</v>
      </c>
      <c r="D97" s="15">
        <v>0.125</v>
      </c>
      <c r="E97" s="84">
        <f t="shared" si="36"/>
        <v>15.5</v>
      </c>
      <c r="F97" s="82">
        <f t="shared" si="59"/>
        <v>60</v>
      </c>
      <c r="G97" s="81">
        <f t="shared" si="48"/>
        <v>75.5</v>
      </c>
      <c r="I97" s="19" t="s">
        <v>23</v>
      </c>
      <c r="J97" s="15">
        <v>0</v>
      </c>
      <c r="K97" s="15">
        <v>480</v>
      </c>
      <c r="L97" s="15">
        <v>0.125</v>
      </c>
      <c r="M97" s="15">
        <f t="shared" si="37"/>
        <v>0</v>
      </c>
      <c r="N97" s="82">
        <f t="shared" si="70"/>
        <v>60</v>
      </c>
      <c r="O97" s="81">
        <f t="shared" si="71"/>
        <v>60</v>
      </c>
      <c r="Q97" s="19" t="s">
        <v>23</v>
      </c>
      <c r="R97" s="15">
        <v>89</v>
      </c>
      <c r="S97" s="15">
        <v>480</v>
      </c>
      <c r="T97" s="15">
        <v>0.125</v>
      </c>
      <c r="U97" s="15">
        <f t="shared" si="38"/>
        <v>11.125</v>
      </c>
      <c r="V97" s="19">
        <f t="shared" si="60"/>
        <v>60</v>
      </c>
      <c r="W97" s="81">
        <f t="shared" si="49"/>
        <v>71.125</v>
      </c>
      <c r="Y97" s="19" t="s">
        <v>23</v>
      </c>
      <c r="Z97" s="15">
        <v>0</v>
      </c>
      <c r="AA97" s="15">
        <f>480+96</f>
        <v>576</v>
      </c>
      <c r="AB97" s="15">
        <v>0.125</v>
      </c>
      <c r="AC97" s="15">
        <f t="shared" si="39"/>
        <v>0</v>
      </c>
      <c r="AD97" s="19">
        <f t="shared" si="61"/>
        <v>72</v>
      </c>
      <c r="AE97" s="81">
        <f t="shared" si="50"/>
        <v>72</v>
      </c>
      <c r="AG97" s="19" t="s">
        <v>23</v>
      </c>
      <c r="AH97" s="15">
        <v>0</v>
      </c>
      <c r="AI97" s="15"/>
      <c r="AJ97" s="15">
        <v>0.125</v>
      </c>
      <c r="AK97" s="15">
        <f t="shared" si="40"/>
        <v>0</v>
      </c>
      <c r="AL97" s="19">
        <f t="shared" si="62"/>
        <v>0</v>
      </c>
      <c r="AM97" s="15">
        <f t="shared" si="51"/>
        <v>0</v>
      </c>
      <c r="AN97" s="1"/>
      <c r="AO97" s="19" t="s">
        <v>23</v>
      </c>
      <c r="AP97" s="15">
        <v>0</v>
      </c>
      <c r="AQ97" s="15">
        <v>45</v>
      </c>
      <c r="AR97" s="15">
        <v>0.125</v>
      </c>
      <c r="AS97" s="15">
        <f t="shared" si="41"/>
        <v>0</v>
      </c>
      <c r="AT97" s="19">
        <f t="shared" si="63"/>
        <v>5.625</v>
      </c>
      <c r="AU97" s="15">
        <f t="shared" si="52"/>
        <v>5.625</v>
      </c>
      <c r="AW97" s="19" t="s">
        <v>23</v>
      </c>
      <c r="AX97" s="15">
        <v>0</v>
      </c>
      <c r="AY97" s="15">
        <v>78</v>
      </c>
      <c r="AZ97" s="15">
        <v>0.125</v>
      </c>
      <c r="BA97" s="15">
        <f t="shared" si="42"/>
        <v>0</v>
      </c>
      <c r="BB97" s="19">
        <f t="shared" si="64"/>
        <v>9.75</v>
      </c>
      <c r="BC97" s="15">
        <f t="shared" si="53"/>
        <v>9.75</v>
      </c>
      <c r="BE97" s="19" t="s">
        <v>23</v>
      </c>
      <c r="BF97" s="15">
        <v>0</v>
      </c>
      <c r="BG97" s="15">
        <v>56</v>
      </c>
      <c r="BH97" s="15">
        <v>0.125</v>
      </c>
      <c r="BI97" s="15">
        <f t="shared" si="43"/>
        <v>0</v>
      </c>
      <c r="BJ97" s="19">
        <f t="shared" si="65"/>
        <v>7</v>
      </c>
      <c r="BK97" s="15">
        <f t="shared" si="54"/>
        <v>7</v>
      </c>
      <c r="BM97" s="19" t="s">
        <v>23</v>
      </c>
      <c r="BN97" s="15"/>
      <c r="BO97" s="15"/>
      <c r="BP97" s="15">
        <v>0.125</v>
      </c>
      <c r="BQ97" s="15">
        <f t="shared" si="44"/>
        <v>0</v>
      </c>
      <c r="BR97" s="19">
        <f t="shared" si="66"/>
        <v>0</v>
      </c>
      <c r="BS97" s="15">
        <f t="shared" si="55"/>
        <v>0</v>
      </c>
      <c r="BU97" s="19" t="s">
        <v>23</v>
      </c>
      <c r="BV97" s="15"/>
      <c r="BW97" s="15"/>
      <c r="BX97" s="15">
        <v>0.125</v>
      </c>
      <c r="BY97" s="15">
        <f t="shared" si="45"/>
        <v>0</v>
      </c>
      <c r="BZ97" s="19">
        <f t="shared" si="67"/>
        <v>0</v>
      </c>
      <c r="CA97" s="81">
        <f t="shared" si="56"/>
        <v>0</v>
      </c>
      <c r="CC97" s="19" t="s">
        <v>23</v>
      </c>
      <c r="CD97" s="15"/>
      <c r="CE97" s="15"/>
      <c r="CF97" s="15">
        <v>0.125</v>
      </c>
      <c r="CG97" s="15">
        <f t="shared" si="46"/>
        <v>0</v>
      </c>
      <c r="CH97" s="19">
        <f t="shared" si="68"/>
        <v>0</v>
      </c>
      <c r="CI97" s="84">
        <f t="shared" si="57"/>
        <v>0</v>
      </c>
      <c r="CK97" s="19" t="s">
        <v>23</v>
      </c>
      <c r="CL97" s="15"/>
      <c r="CM97" s="15"/>
      <c r="CN97" s="15">
        <v>0.125</v>
      </c>
      <c r="CO97" s="15">
        <f t="shared" si="47"/>
        <v>0</v>
      </c>
      <c r="CP97" s="19">
        <f t="shared" si="69"/>
        <v>0</v>
      </c>
      <c r="CQ97" s="15">
        <f t="shared" si="58"/>
        <v>0</v>
      </c>
    </row>
    <row r="98" spans="1:95" x14ac:dyDescent="0.25">
      <c r="A98" s="19" t="s">
        <v>24</v>
      </c>
      <c r="B98" s="15">
        <v>15</v>
      </c>
      <c r="C98" s="15">
        <v>100</v>
      </c>
      <c r="D98" s="15">
        <v>0.2</v>
      </c>
      <c r="E98" s="84">
        <f t="shared" si="36"/>
        <v>3</v>
      </c>
      <c r="F98" s="87">
        <f t="shared" si="59"/>
        <v>20</v>
      </c>
      <c r="G98" s="81">
        <f t="shared" si="48"/>
        <v>23</v>
      </c>
      <c r="I98" s="19" t="s">
        <v>24</v>
      </c>
      <c r="J98" s="15">
        <v>0</v>
      </c>
      <c r="K98" s="15">
        <v>60</v>
      </c>
      <c r="L98" s="15">
        <v>0.2</v>
      </c>
      <c r="M98" s="15">
        <f t="shared" si="37"/>
        <v>0</v>
      </c>
      <c r="N98" s="82">
        <f t="shared" si="70"/>
        <v>12</v>
      </c>
      <c r="O98" s="81">
        <f t="shared" si="71"/>
        <v>12</v>
      </c>
      <c r="Q98" s="19" t="s">
        <v>24</v>
      </c>
      <c r="R98" s="15">
        <v>0</v>
      </c>
      <c r="S98" s="15">
        <v>90</v>
      </c>
      <c r="T98" s="15">
        <v>0.2</v>
      </c>
      <c r="U98" s="15">
        <f t="shared" si="38"/>
        <v>0</v>
      </c>
      <c r="V98" s="19">
        <f t="shared" si="60"/>
        <v>18</v>
      </c>
      <c r="W98" s="81">
        <f t="shared" si="49"/>
        <v>18</v>
      </c>
      <c r="Y98" s="19" t="s">
        <v>24</v>
      </c>
      <c r="Z98" s="15">
        <v>0</v>
      </c>
      <c r="AA98" s="15">
        <v>390</v>
      </c>
      <c r="AB98" s="15">
        <v>0.2</v>
      </c>
      <c r="AC98" s="15">
        <f t="shared" si="39"/>
        <v>0</v>
      </c>
      <c r="AD98" s="19">
        <f t="shared" si="61"/>
        <v>78</v>
      </c>
      <c r="AE98" s="81">
        <f t="shared" si="50"/>
        <v>78</v>
      </c>
      <c r="AG98" s="19" t="s">
        <v>24</v>
      </c>
      <c r="AH98" s="15">
        <v>0</v>
      </c>
      <c r="AI98" s="15"/>
      <c r="AJ98" s="15">
        <v>0.2</v>
      </c>
      <c r="AK98" s="15">
        <f t="shared" si="40"/>
        <v>0</v>
      </c>
      <c r="AL98" s="19">
        <f t="shared" si="62"/>
        <v>0</v>
      </c>
      <c r="AM98" s="15">
        <f t="shared" si="51"/>
        <v>0</v>
      </c>
      <c r="AN98">
        <f>47.52/132</f>
        <v>0.36000000000000004</v>
      </c>
      <c r="AO98" s="86" t="s">
        <v>84</v>
      </c>
      <c r="AP98" s="15">
        <v>0</v>
      </c>
      <c r="AQ98" s="15"/>
      <c r="AR98" s="15">
        <v>0.2</v>
      </c>
      <c r="AS98" s="15">
        <f t="shared" si="41"/>
        <v>0</v>
      </c>
      <c r="AT98" s="19">
        <f t="shared" si="63"/>
        <v>0</v>
      </c>
      <c r="AU98" s="15">
        <f t="shared" si="52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2"/>
        <v>0</v>
      </c>
      <c r="BB98" s="19">
        <f t="shared" si="64"/>
        <v>0</v>
      </c>
      <c r="BC98" s="15">
        <f t="shared" si="53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3"/>
        <v>0</v>
      </c>
      <c r="BJ98" s="19">
        <f t="shared" si="65"/>
        <v>0</v>
      </c>
      <c r="BK98" s="15">
        <f t="shared" si="54"/>
        <v>0</v>
      </c>
      <c r="BM98" s="19" t="s">
        <v>24</v>
      </c>
      <c r="BN98" s="15"/>
      <c r="BO98" s="15"/>
      <c r="BP98" s="15">
        <v>0.2</v>
      </c>
      <c r="BQ98" s="15">
        <f t="shared" si="44"/>
        <v>0</v>
      </c>
      <c r="BR98" s="19">
        <f t="shared" si="66"/>
        <v>0</v>
      </c>
      <c r="BS98" s="15">
        <f t="shared" si="55"/>
        <v>0</v>
      </c>
      <c r="BU98" s="19" t="s">
        <v>24</v>
      </c>
      <c r="BV98" s="15"/>
      <c r="BW98" s="15"/>
      <c r="BX98" s="15">
        <v>0.2</v>
      </c>
      <c r="BY98" s="15">
        <f t="shared" si="45"/>
        <v>0</v>
      </c>
      <c r="BZ98" s="19">
        <f t="shared" si="67"/>
        <v>0</v>
      </c>
      <c r="CA98" s="81">
        <f t="shared" si="56"/>
        <v>0</v>
      </c>
      <c r="CC98" s="19" t="s">
        <v>24</v>
      </c>
      <c r="CD98" s="15"/>
      <c r="CE98" s="15"/>
      <c r="CF98" s="15">
        <v>0.2</v>
      </c>
      <c r="CG98" s="15">
        <f t="shared" si="46"/>
        <v>0</v>
      </c>
      <c r="CH98" s="19">
        <f t="shared" si="68"/>
        <v>0</v>
      </c>
      <c r="CI98" s="84">
        <f t="shared" si="57"/>
        <v>0</v>
      </c>
      <c r="CK98" s="19" t="s">
        <v>24</v>
      </c>
      <c r="CL98" s="15"/>
      <c r="CM98" s="15"/>
      <c r="CN98" s="15">
        <v>0.2</v>
      </c>
      <c r="CO98" s="15">
        <f t="shared" si="47"/>
        <v>0</v>
      </c>
      <c r="CP98" s="19">
        <f t="shared" si="69"/>
        <v>0</v>
      </c>
      <c r="CQ98" s="15">
        <f t="shared" si="58"/>
        <v>0</v>
      </c>
    </row>
    <row r="99" spans="1:95" x14ac:dyDescent="0.25">
      <c r="A99" s="19" t="s">
        <v>25</v>
      </c>
      <c r="B99" s="15">
        <v>14</v>
      </c>
      <c r="C99" s="15"/>
      <c r="D99" s="81">
        <v>0.21827411167512689</v>
      </c>
      <c r="E99" s="84">
        <f t="shared" si="36"/>
        <v>3.0558375634517763</v>
      </c>
      <c r="F99" s="87">
        <f t="shared" si="59"/>
        <v>0</v>
      </c>
      <c r="G99" s="81">
        <f t="shared" si="48"/>
        <v>3.0558375634517763</v>
      </c>
      <c r="I99" s="19" t="s">
        <v>25</v>
      </c>
      <c r="J99" s="15">
        <v>12</v>
      </c>
      <c r="K99" s="15"/>
      <c r="L99" s="81">
        <v>0.21827411167512689</v>
      </c>
      <c r="M99" s="84">
        <f t="shared" si="37"/>
        <v>2.6192893401015227</v>
      </c>
      <c r="N99" s="82">
        <f t="shared" si="70"/>
        <v>0</v>
      </c>
      <c r="O99" s="81">
        <f t="shared" si="71"/>
        <v>2.6192893401015227</v>
      </c>
      <c r="Q99" s="19" t="s">
        <v>25</v>
      </c>
      <c r="R99" s="15">
        <v>8</v>
      </c>
      <c r="S99" s="15"/>
      <c r="T99" s="81">
        <v>0.21827411167512689</v>
      </c>
      <c r="U99" s="84">
        <f t="shared" si="38"/>
        <v>1.7461928934010151</v>
      </c>
      <c r="V99" s="82">
        <f t="shared" si="60"/>
        <v>0</v>
      </c>
      <c r="W99" s="81">
        <f t="shared" si="49"/>
        <v>1.7461928934010151</v>
      </c>
      <c r="Y99" s="19" t="s">
        <v>25</v>
      </c>
      <c r="Z99" s="15">
        <v>0</v>
      </c>
      <c r="AA99" s="15">
        <v>192</v>
      </c>
      <c r="AB99" s="81">
        <v>0.21827411167512689</v>
      </c>
      <c r="AC99" s="15">
        <f t="shared" si="39"/>
        <v>0</v>
      </c>
      <c r="AD99" s="83">
        <f t="shared" si="61"/>
        <v>41.908629441624363</v>
      </c>
      <c r="AE99" s="81">
        <f t="shared" si="50"/>
        <v>41.908629441624363</v>
      </c>
      <c r="AF99" s="1"/>
      <c r="AG99" s="19" t="s">
        <v>25</v>
      </c>
      <c r="AH99" s="15">
        <v>0</v>
      </c>
      <c r="AI99" s="15">
        <v>240</v>
      </c>
      <c r="AJ99" s="15">
        <v>0.22</v>
      </c>
      <c r="AK99" s="15">
        <f t="shared" si="40"/>
        <v>0</v>
      </c>
      <c r="AL99" s="19">
        <f t="shared" si="62"/>
        <v>52.8</v>
      </c>
      <c r="AM99" s="15">
        <f t="shared" si="51"/>
        <v>52.8</v>
      </c>
      <c r="AN99" s="1"/>
      <c r="AO99" s="19" t="s">
        <v>25</v>
      </c>
      <c r="AP99" s="15">
        <v>9</v>
      </c>
      <c r="AQ99" s="15">
        <v>163</v>
      </c>
      <c r="AR99" s="15">
        <v>0.12</v>
      </c>
      <c r="AS99" s="15">
        <f t="shared" si="41"/>
        <v>1.08</v>
      </c>
      <c r="AT99" s="19">
        <f t="shared" si="63"/>
        <v>19.559999999999999</v>
      </c>
      <c r="AU99" s="15">
        <f t="shared" si="52"/>
        <v>20.64</v>
      </c>
      <c r="AV99" s="1"/>
      <c r="AW99" s="19" t="s">
        <v>25</v>
      </c>
      <c r="AX99" s="15">
        <v>12</v>
      </c>
      <c r="AY99" s="15"/>
      <c r="AZ99" s="15">
        <v>0.12</v>
      </c>
      <c r="BA99" s="15">
        <f t="shared" si="42"/>
        <v>1.44</v>
      </c>
      <c r="BB99" s="19">
        <f t="shared" si="64"/>
        <v>0</v>
      </c>
      <c r="BC99" s="15">
        <f t="shared" si="53"/>
        <v>1.44</v>
      </c>
      <c r="BE99" s="19" t="s">
        <v>25</v>
      </c>
      <c r="BF99" s="15">
        <v>0</v>
      </c>
      <c r="BG99" s="15"/>
      <c r="BH99" s="15">
        <v>0.12</v>
      </c>
      <c r="BI99" s="15">
        <f t="shared" si="43"/>
        <v>0</v>
      </c>
      <c r="BJ99" s="19">
        <f t="shared" si="65"/>
        <v>0</v>
      </c>
      <c r="BK99" s="15">
        <f t="shared" si="54"/>
        <v>0</v>
      </c>
      <c r="BM99" s="19" t="s">
        <v>25</v>
      </c>
      <c r="BN99" s="15"/>
      <c r="BO99" s="15"/>
      <c r="BP99" s="15">
        <v>0.12</v>
      </c>
      <c r="BQ99" s="15">
        <f t="shared" si="44"/>
        <v>0</v>
      </c>
      <c r="BR99" s="19">
        <f t="shared" si="66"/>
        <v>0</v>
      </c>
      <c r="BS99" s="15">
        <f t="shared" si="55"/>
        <v>0</v>
      </c>
      <c r="BU99" s="19" t="s">
        <v>25</v>
      </c>
      <c r="BV99" s="15"/>
      <c r="BW99" s="15"/>
      <c r="BX99" s="15">
        <v>0.12</v>
      </c>
      <c r="BY99" s="15">
        <f t="shared" si="45"/>
        <v>0</v>
      </c>
      <c r="BZ99" s="19">
        <f t="shared" si="67"/>
        <v>0</v>
      </c>
      <c r="CA99" s="81">
        <f t="shared" si="56"/>
        <v>0</v>
      </c>
      <c r="CC99" s="19" t="s">
        <v>25</v>
      </c>
      <c r="CD99" s="15"/>
      <c r="CE99" s="15"/>
      <c r="CF99" s="15">
        <v>0.12</v>
      </c>
      <c r="CG99" s="15">
        <f t="shared" si="46"/>
        <v>0</v>
      </c>
      <c r="CH99" s="19">
        <f t="shared" si="68"/>
        <v>0</v>
      </c>
      <c r="CI99" s="84">
        <f t="shared" si="57"/>
        <v>0</v>
      </c>
      <c r="CK99" s="19" t="s">
        <v>25</v>
      </c>
      <c r="CL99" s="15"/>
      <c r="CM99" s="15"/>
      <c r="CN99" s="15">
        <v>0.12</v>
      </c>
      <c r="CO99" s="15">
        <f t="shared" si="47"/>
        <v>0</v>
      </c>
      <c r="CP99" s="19">
        <f t="shared" si="69"/>
        <v>0</v>
      </c>
      <c r="CQ99" s="15">
        <f t="shared" si="58"/>
        <v>0</v>
      </c>
    </row>
    <row r="100" spans="1:95" x14ac:dyDescent="0.25">
      <c r="A100" s="19" t="s">
        <v>26</v>
      </c>
      <c r="B100" s="15">
        <v>0</v>
      </c>
      <c r="C100" s="15"/>
      <c r="D100" s="15">
        <v>0.2</v>
      </c>
      <c r="E100" s="84">
        <f t="shared" si="36"/>
        <v>0</v>
      </c>
      <c r="F100" s="82">
        <f t="shared" si="59"/>
        <v>0</v>
      </c>
      <c r="G100" s="81">
        <f t="shared" si="48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37"/>
        <v>0</v>
      </c>
      <c r="N100" s="82">
        <f t="shared" si="70"/>
        <v>0</v>
      </c>
      <c r="O100" s="81">
        <f t="shared" si="71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38"/>
        <v>0</v>
      </c>
      <c r="V100" s="19">
        <f t="shared" si="60"/>
        <v>0</v>
      </c>
      <c r="W100" s="81">
        <f t="shared" si="49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39"/>
        <v>0</v>
      </c>
      <c r="AD100" s="19">
        <f t="shared" si="61"/>
        <v>0</v>
      </c>
      <c r="AE100" s="81">
        <f t="shared" si="50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40"/>
        <v>0</v>
      </c>
      <c r="AL100" s="19">
        <f t="shared" si="62"/>
        <v>0</v>
      </c>
      <c r="AM100" s="15">
        <f t="shared" si="51"/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1"/>
        <v>0</v>
      </c>
      <c r="AT100" s="19">
        <f t="shared" si="63"/>
        <v>0</v>
      </c>
      <c r="AU100" s="15">
        <f t="shared" si="52"/>
        <v>0</v>
      </c>
      <c r="AW100" s="19" t="s">
        <v>26</v>
      </c>
      <c r="AX100" s="15">
        <v>0</v>
      </c>
      <c r="AY100" s="15"/>
      <c r="AZ100" s="15">
        <v>0.2</v>
      </c>
      <c r="BA100" s="15">
        <f t="shared" si="42"/>
        <v>0</v>
      </c>
      <c r="BB100" s="19">
        <f t="shared" si="64"/>
        <v>0</v>
      </c>
      <c r="BC100" s="15">
        <f t="shared" si="53"/>
        <v>0</v>
      </c>
      <c r="BE100" s="19" t="s">
        <v>26</v>
      </c>
      <c r="BF100" s="15">
        <v>0</v>
      </c>
      <c r="BG100" s="15"/>
      <c r="BH100" s="15">
        <v>0.2</v>
      </c>
      <c r="BI100" s="15">
        <f t="shared" si="43"/>
        <v>0</v>
      </c>
      <c r="BJ100" s="19">
        <f t="shared" si="65"/>
        <v>0</v>
      </c>
      <c r="BK100" s="15">
        <f t="shared" si="54"/>
        <v>0</v>
      </c>
      <c r="BM100" s="19" t="s">
        <v>26</v>
      </c>
      <c r="BN100" s="15"/>
      <c r="BO100" s="15"/>
      <c r="BP100" s="15">
        <v>0.2</v>
      </c>
      <c r="BQ100" s="15">
        <f t="shared" si="44"/>
        <v>0</v>
      </c>
      <c r="BR100" s="19">
        <f t="shared" si="66"/>
        <v>0</v>
      </c>
      <c r="BS100" s="15">
        <f t="shared" si="55"/>
        <v>0</v>
      </c>
      <c r="BU100" s="19" t="s">
        <v>26</v>
      </c>
      <c r="BV100" s="15"/>
      <c r="BW100" s="15"/>
      <c r="BX100" s="15">
        <v>0.2</v>
      </c>
      <c r="BY100" s="15">
        <f t="shared" si="45"/>
        <v>0</v>
      </c>
      <c r="BZ100" s="19">
        <f t="shared" si="67"/>
        <v>0</v>
      </c>
      <c r="CA100" s="81">
        <f t="shared" si="56"/>
        <v>0</v>
      </c>
      <c r="CC100" s="19" t="s">
        <v>26</v>
      </c>
      <c r="CD100" s="15"/>
      <c r="CE100" s="15"/>
      <c r="CF100" s="15">
        <v>0.2</v>
      </c>
      <c r="CG100" s="15">
        <f t="shared" si="46"/>
        <v>0</v>
      </c>
      <c r="CH100" s="19">
        <f t="shared" si="68"/>
        <v>0</v>
      </c>
      <c r="CI100" s="84">
        <f t="shared" si="57"/>
        <v>0</v>
      </c>
      <c r="CK100" s="19" t="s">
        <v>26</v>
      </c>
      <c r="CL100" s="15"/>
      <c r="CM100" s="15"/>
      <c r="CN100" s="15">
        <v>0.2</v>
      </c>
      <c r="CO100" s="15">
        <f t="shared" si="47"/>
        <v>0</v>
      </c>
      <c r="CP100" s="19">
        <f t="shared" si="69"/>
        <v>0</v>
      </c>
      <c r="CQ100" s="15">
        <f t="shared" si="58"/>
        <v>0</v>
      </c>
    </row>
    <row r="101" spans="1:95" x14ac:dyDescent="0.25">
      <c r="A101" s="19" t="s">
        <v>27</v>
      </c>
      <c r="B101" s="15">
        <v>2</v>
      </c>
      <c r="C101" s="15"/>
      <c r="D101" s="15">
        <v>0.25</v>
      </c>
      <c r="E101" s="84">
        <f t="shared" si="36"/>
        <v>0.5</v>
      </c>
      <c r="F101" s="82">
        <f t="shared" si="59"/>
        <v>0</v>
      </c>
      <c r="G101" s="81">
        <f t="shared" si="48"/>
        <v>0.5</v>
      </c>
      <c r="I101" s="19" t="s">
        <v>27</v>
      </c>
      <c r="J101" s="15">
        <v>3</v>
      </c>
      <c r="K101" s="15"/>
      <c r="L101" s="15">
        <v>0.25</v>
      </c>
      <c r="M101" s="15">
        <f t="shared" si="37"/>
        <v>0.75</v>
      </c>
      <c r="N101" s="82">
        <f t="shared" si="70"/>
        <v>0</v>
      </c>
      <c r="O101" s="81">
        <f t="shared" si="71"/>
        <v>0.75</v>
      </c>
      <c r="Q101" s="19" t="s">
        <v>27</v>
      </c>
      <c r="R101" s="15">
        <v>3</v>
      </c>
      <c r="S101" s="15"/>
      <c r="T101" s="15">
        <v>0.25</v>
      </c>
      <c r="U101" s="15">
        <f t="shared" si="38"/>
        <v>0.75</v>
      </c>
      <c r="V101" s="19">
        <f t="shared" si="60"/>
        <v>0</v>
      </c>
      <c r="W101" s="81">
        <f t="shared" si="49"/>
        <v>0.75</v>
      </c>
      <c r="Y101" s="19" t="s">
        <v>27</v>
      </c>
      <c r="Z101" s="15">
        <v>8</v>
      </c>
      <c r="AA101" s="15"/>
      <c r="AB101" s="15">
        <v>0.25</v>
      </c>
      <c r="AC101" s="15">
        <f t="shared" si="39"/>
        <v>2</v>
      </c>
      <c r="AD101" s="19">
        <f t="shared" si="61"/>
        <v>0</v>
      </c>
      <c r="AE101" s="81">
        <f t="shared" si="50"/>
        <v>2</v>
      </c>
      <c r="AG101" s="19" t="s">
        <v>27</v>
      </c>
      <c r="AH101" s="15">
        <v>0</v>
      </c>
      <c r="AI101" s="15"/>
      <c r="AJ101" s="15">
        <v>0.25</v>
      </c>
      <c r="AK101" s="15">
        <f t="shared" si="40"/>
        <v>0</v>
      </c>
      <c r="AL101" s="19">
        <f t="shared" si="62"/>
        <v>0</v>
      </c>
      <c r="AM101" s="15">
        <f t="shared" si="51"/>
        <v>0</v>
      </c>
      <c r="AO101" s="19" t="s">
        <v>27</v>
      </c>
      <c r="AP101" s="15">
        <v>0</v>
      </c>
      <c r="AQ101" s="15"/>
      <c r="AR101" s="15">
        <v>0.25</v>
      </c>
      <c r="AS101" s="15">
        <f t="shared" si="41"/>
        <v>0</v>
      </c>
      <c r="AT101" s="19">
        <f t="shared" si="63"/>
        <v>0</v>
      </c>
      <c r="AU101" s="15">
        <f t="shared" si="52"/>
        <v>0</v>
      </c>
      <c r="AW101" s="19" t="s">
        <v>27</v>
      </c>
      <c r="AX101" s="15">
        <v>0</v>
      </c>
      <c r="AY101" s="15"/>
      <c r="AZ101" s="15">
        <v>0.25</v>
      </c>
      <c r="BA101" s="15">
        <f t="shared" si="42"/>
        <v>0</v>
      </c>
      <c r="BB101" s="19">
        <f t="shared" si="64"/>
        <v>0</v>
      </c>
      <c r="BC101" s="15">
        <f t="shared" si="53"/>
        <v>0</v>
      </c>
      <c r="BE101" s="19" t="s">
        <v>27</v>
      </c>
      <c r="BF101" s="15">
        <v>0</v>
      </c>
      <c r="BG101" s="15"/>
      <c r="BH101" s="15">
        <v>0.25</v>
      </c>
      <c r="BI101" s="15">
        <f t="shared" si="43"/>
        <v>0</v>
      </c>
      <c r="BJ101" s="19">
        <f t="shared" si="65"/>
        <v>0</v>
      </c>
      <c r="BK101" s="15">
        <f t="shared" si="54"/>
        <v>0</v>
      </c>
      <c r="BM101" s="19" t="s">
        <v>27</v>
      </c>
      <c r="BN101" s="15"/>
      <c r="BO101" s="15"/>
      <c r="BP101" s="15">
        <v>0.25</v>
      </c>
      <c r="BQ101" s="15">
        <f t="shared" si="44"/>
        <v>0</v>
      </c>
      <c r="BR101" s="19">
        <f t="shared" si="66"/>
        <v>0</v>
      </c>
      <c r="BS101" s="15">
        <f t="shared" si="55"/>
        <v>0</v>
      </c>
      <c r="BU101" s="19" t="s">
        <v>27</v>
      </c>
      <c r="BV101" s="15"/>
      <c r="BW101" s="15"/>
      <c r="BX101" s="15">
        <v>0.25</v>
      </c>
      <c r="BY101" s="15">
        <f t="shared" si="45"/>
        <v>0</v>
      </c>
      <c r="BZ101" s="19">
        <f t="shared" si="67"/>
        <v>0</v>
      </c>
      <c r="CA101" s="81">
        <f t="shared" si="56"/>
        <v>0</v>
      </c>
      <c r="CC101" s="19" t="s">
        <v>27</v>
      </c>
      <c r="CD101" s="15"/>
      <c r="CE101" s="15"/>
      <c r="CF101" s="15">
        <v>0.25</v>
      </c>
      <c r="CG101" s="15">
        <f t="shared" si="46"/>
        <v>0</v>
      </c>
      <c r="CH101" s="19">
        <f t="shared" si="68"/>
        <v>0</v>
      </c>
      <c r="CI101" s="84">
        <f t="shared" si="57"/>
        <v>0</v>
      </c>
      <c r="CK101" s="19" t="s">
        <v>27</v>
      </c>
      <c r="CL101" s="15"/>
      <c r="CM101" s="15"/>
      <c r="CN101" s="15">
        <v>0.25</v>
      </c>
      <c r="CO101" s="15">
        <f t="shared" si="47"/>
        <v>0</v>
      </c>
      <c r="CP101" s="19">
        <f t="shared" si="69"/>
        <v>0</v>
      </c>
      <c r="CQ101" s="15">
        <f t="shared" si="58"/>
        <v>0</v>
      </c>
    </row>
    <row r="102" spans="1:95" x14ac:dyDescent="0.25">
      <c r="A102" s="19" t="s">
        <v>28</v>
      </c>
      <c r="B102" s="15">
        <v>15</v>
      </c>
      <c r="C102" s="15"/>
      <c r="D102" s="15">
        <v>0.39</v>
      </c>
      <c r="E102" s="84">
        <f t="shared" si="36"/>
        <v>5.8500000000000005</v>
      </c>
      <c r="F102" s="82">
        <f t="shared" si="59"/>
        <v>0</v>
      </c>
      <c r="G102" s="81">
        <f t="shared" si="48"/>
        <v>5.8500000000000005</v>
      </c>
      <c r="I102" s="19" t="s">
        <v>28</v>
      </c>
      <c r="J102" s="15">
        <v>9</v>
      </c>
      <c r="K102" s="15"/>
      <c r="L102" s="15">
        <v>0.39</v>
      </c>
      <c r="M102" s="15">
        <f t="shared" si="37"/>
        <v>3.5100000000000002</v>
      </c>
      <c r="N102" s="82">
        <f t="shared" si="70"/>
        <v>0</v>
      </c>
      <c r="O102" s="81">
        <f t="shared" si="71"/>
        <v>3.5100000000000002</v>
      </c>
      <c r="Q102" s="19" t="s">
        <v>28</v>
      </c>
      <c r="R102" s="15">
        <v>11</v>
      </c>
      <c r="S102" s="15"/>
      <c r="T102" s="15">
        <v>0.39</v>
      </c>
      <c r="U102" s="15">
        <f t="shared" si="38"/>
        <v>4.29</v>
      </c>
      <c r="V102" s="19">
        <f t="shared" si="60"/>
        <v>0</v>
      </c>
      <c r="W102" s="81">
        <f t="shared" si="49"/>
        <v>4.29</v>
      </c>
      <c r="Y102" s="19" t="s">
        <v>28</v>
      </c>
      <c r="Z102" s="15">
        <v>15</v>
      </c>
      <c r="AA102" s="15"/>
      <c r="AB102" s="15">
        <v>0.39</v>
      </c>
      <c r="AC102" s="15">
        <f t="shared" si="39"/>
        <v>5.8500000000000005</v>
      </c>
      <c r="AD102" s="19">
        <f t="shared" si="61"/>
        <v>0</v>
      </c>
      <c r="AE102" s="81">
        <f t="shared" si="50"/>
        <v>5.8500000000000005</v>
      </c>
      <c r="AG102" s="19" t="s">
        <v>28</v>
      </c>
      <c r="AH102" s="15">
        <v>0</v>
      </c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1"/>
        <v>0</v>
      </c>
      <c r="AT102" s="19">
        <f t="shared" si="63"/>
        <v>0</v>
      </c>
      <c r="AU102" s="15">
        <f t="shared" si="52"/>
        <v>0</v>
      </c>
      <c r="AW102" s="19" t="s">
        <v>28</v>
      </c>
      <c r="AX102" s="15">
        <v>0</v>
      </c>
      <c r="AY102" s="15"/>
      <c r="AZ102" s="15">
        <v>0.39</v>
      </c>
      <c r="BA102" s="15">
        <f t="shared" si="42"/>
        <v>0</v>
      </c>
      <c r="BB102" s="19">
        <f t="shared" si="64"/>
        <v>0</v>
      </c>
      <c r="BC102" s="15">
        <f t="shared" si="53"/>
        <v>0</v>
      </c>
      <c r="BE102" s="19" t="s">
        <v>28</v>
      </c>
      <c r="BF102" s="15">
        <v>0</v>
      </c>
      <c r="BG102" s="15"/>
      <c r="BH102" s="15">
        <v>0.39</v>
      </c>
      <c r="BI102" s="15">
        <f t="shared" si="43"/>
        <v>0</v>
      </c>
      <c r="BJ102" s="19">
        <f t="shared" si="65"/>
        <v>0</v>
      </c>
      <c r="BK102" s="15">
        <f t="shared" si="54"/>
        <v>0</v>
      </c>
      <c r="BM102" s="19" t="s">
        <v>28</v>
      </c>
      <c r="BN102" s="15"/>
      <c r="BO102" s="15"/>
      <c r="BP102" s="15">
        <v>0.39</v>
      </c>
      <c r="BQ102" s="15">
        <f t="shared" si="44"/>
        <v>0</v>
      </c>
      <c r="BR102" s="19">
        <f t="shared" si="66"/>
        <v>0</v>
      </c>
      <c r="BS102" s="15">
        <f t="shared" si="55"/>
        <v>0</v>
      </c>
      <c r="BU102" s="19" t="s">
        <v>28</v>
      </c>
      <c r="BV102" s="15"/>
      <c r="BW102" s="15"/>
      <c r="BX102" s="15">
        <v>0.39</v>
      </c>
      <c r="BY102" s="15">
        <f t="shared" si="45"/>
        <v>0</v>
      </c>
      <c r="BZ102" s="19">
        <f t="shared" si="67"/>
        <v>0</v>
      </c>
      <c r="CA102" s="81">
        <f t="shared" si="56"/>
        <v>0</v>
      </c>
      <c r="CC102" s="19" t="s">
        <v>28</v>
      </c>
      <c r="CD102" s="15"/>
      <c r="CE102" s="15"/>
      <c r="CF102" s="15">
        <v>0.39</v>
      </c>
      <c r="CG102" s="15">
        <f t="shared" si="46"/>
        <v>0</v>
      </c>
      <c r="CH102" s="19">
        <f t="shared" si="68"/>
        <v>0</v>
      </c>
      <c r="CI102" s="84">
        <f t="shared" si="57"/>
        <v>0</v>
      </c>
      <c r="CK102" s="19" t="s">
        <v>28</v>
      </c>
      <c r="CL102" s="15"/>
      <c r="CM102" s="15"/>
      <c r="CN102" s="15">
        <v>0.39</v>
      </c>
      <c r="CO102" s="15">
        <f t="shared" si="47"/>
        <v>0</v>
      </c>
      <c r="CP102" s="19">
        <f t="shared" si="69"/>
        <v>0</v>
      </c>
      <c r="CQ102" s="15">
        <f t="shared" si="58"/>
        <v>0</v>
      </c>
    </row>
    <row r="103" spans="1:95" x14ac:dyDescent="0.25">
      <c r="A103" s="86" t="s">
        <v>80</v>
      </c>
      <c r="B103" s="15">
        <v>0</v>
      </c>
      <c r="C103" s="15"/>
      <c r="D103" s="15">
        <v>0.2</v>
      </c>
      <c r="E103" s="15">
        <f t="shared" si="36"/>
        <v>0</v>
      </c>
      <c r="F103" s="19">
        <f t="shared" si="59"/>
        <v>0</v>
      </c>
      <c r="G103" s="81">
        <f t="shared" si="48"/>
        <v>0</v>
      </c>
      <c r="I103" s="86" t="s">
        <v>80</v>
      </c>
      <c r="J103" s="15">
        <v>0</v>
      </c>
      <c r="K103" s="15"/>
      <c r="L103" s="15">
        <v>0.2</v>
      </c>
      <c r="M103" s="15">
        <f t="shared" si="37"/>
        <v>0</v>
      </c>
      <c r="N103" s="82">
        <f t="shared" si="70"/>
        <v>0</v>
      </c>
      <c r="O103" s="81">
        <f t="shared" si="71"/>
        <v>0</v>
      </c>
      <c r="Q103" s="86" t="s">
        <v>80</v>
      </c>
      <c r="R103" s="15"/>
      <c r="S103" s="15"/>
      <c r="T103" s="15">
        <v>0.2</v>
      </c>
      <c r="U103" s="15">
        <f t="shared" si="38"/>
        <v>0</v>
      </c>
      <c r="V103" s="19">
        <f t="shared" si="60"/>
        <v>0</v>
      </c>
      <c r="W103" s="81">
        <f t="shared" si="49"/>
        <v>0</v>
      </c>
      <c r="Y103" s="86" t="s">
        <v>80</v>
      </c>
      <c r="Z103" s="15"/>
      <c r="AA103" s="15"/>
      <c r="AB103" s="15">
        <v>0.2</v>
      </c>
      <c r="AC103" s="15">
        <f>Z103*AB103</f>
        <v>0</v>
      </c>
      <c r="AD103" s="19">
        <f>AA103*AB103</f>
        <v>0</v>
      </c>
      <c r="AE103" s="81">
        <f t="shared" si="50"/>
        <v>0</v>
      </c>
      <c r="AF103" s="1"/>
      <c r="AG103" s="86" t="s">
        <v>80</v>
      </c>
      <c r="AH103" s="15">
        <v>0</v>
      </c>
      <c r="AI103" s="15"/>
      <c r="AJ103" s="15">
        <v>0.2</v>
      </c>
      <c r="AK103" s="15">
        <f>AH103*AJ103</f>
        <v>0</v>
      </c>
      <c r="AL103" s="19">
        <f>AI103*AJ103</f>
        <v>0</v>
      </c>
      <c r="AM103" s="81">
        <f>AK103+AL103</f>
        <v>0</v>
      </c>
      <c r="AN103" s="1"/>
      <c r="AO103" s="86" t="s">
        <v>80</v>
      </c>
      <c r="AP103" s="15">
        <v>0</v>
      </c>
      <c r="AQ103" s="15"/>
      <c r="AR103" s="15">
        <v>0.2</v>
      </c>
      <c r="AS103" s="15">
        <f t="shared" si="41"/>
        <v>0</v>
      </c>
      <c r="AT103" s="19">
        <f t="shared" si="63"/>
        <v>0</v>
      </c>
      <c r="AU103" s="81">
        <f t="shared" si="52"/>
        <v>0</v>
      </c>
      <c r="AV103" s="1"/>
      <c r="AW103" s="86" t="s">
        <v>80</v>
      </c>
      <c r="AX103" s="15">
        <v>0</v>
      </c>
      <c r="AY103" s="15"/>
      <c r="AZ103" s="15">
        <v>0.2</v>
      </c>
      <c r="BA103" s="15">
        <f t="shared" si="42"/>
        <v>0</v>
      </c>
      <c r="BB103" s="19">
        <f t="shared" si="64"/>
        <v>0</v>
      </c>
      <c r="BC103" s="81">
        <f t="shared" si="53"/>
        <v>0</v>
      </c>
      <c r="BD103" s="1"/>
      <c r="BE103" s="86" t="s">
        <v>80</v>
      </c>
      <c r="BF103" s="15">
        <v>0</v>
      </c>
      <c r="BG103" s="15"/>
      <c r="BH103" s="15">
        <v>0.2</v>
      </c>
      <c r="BI103" s="15">
        <f t="shared" si="43"/>
        <v>0</v>
      </c>
      <c r="BJ103" s="19">
        <f t="shared" si="65"/>
        <v>0</v>
      </c>
      <c r="BK103" s="81">
        <f t="shared" si="54"/>
        <v>0</v>
      </c>
      <c r="BM103" s="86" t="s">
        <v>80</v>
      </c>
      <c r="BN103" s="15"/>
      <c r="BO103" s="15"/>
      <c r="BP103" s="15">
        <v>0.2</v>
      </c>
      <c r="BQ103" s="15">
        <f t="shared" si="44"/>
        <v>0</v>
      </c>
      <c r="BR103" s="19">
        <f t="shared" si="66"/>
        <v>0</v>
      </c>
      <c r="BS103" s="81">
        <f t="shared" si="55"/>
        <v>0</v>
      </c>
      <c r="BU103" s="86" t="s">
        <v>80</v>
      </c>
      <c r="BV103" s="15"/>
      <c r="BW103" s="15"/>
      <c r="BX103" s="15">
        <v>0.2</v>
      </c>
      <c r="BY103" s="15">
        <f t="shared" si="45"/>
        <v>0</v>
      </c>
      <c r="BZ103" s="19">
        <f t="shared" si="67"/>
        <v>0</v>
      </c>
      <c r="CA103" s="81">
        <f t="shared" si="56"/>
        <v>0</v>
      </c>
      <c r="CC103" s="86" t="s">
        <v>80</v>
      </c>
      <c r="CD103" s="15"/>
      <c r="CE103" s="15"/>
      <c r="CF103" s="15">
        <v>0.2</v>
      </c>
      <c r="CG103" s="15">
        <f t="shared" si="46"/>
        <v>0</v>
      </c>
      <c r="CH103" s="19">
        <f t="shared" si="68"/>
        <v>0</v>
      </c>
      <c r="CI103" s="84">
        <f t="shared" si="57"/>
        <v>0</v>
      </c>
      <c r="CK103" s="86" t="s">
        <v>80</v>
      </c>
      <c r="CL103" s="15">
        <v>0</v>
      </c>
      <c r="CM103" s="15"/>
      <c r="CN103" s="15">
        <v>0.2</v>
      </c>
      <c r="CO103" s="15">
        <f t="shared" si="47"/>
        <v>0</v>
      </c>
      <c r="CP103" s="19">
        <f t="shared" si="69"/>
        <v>0</v>
      </c>
      <c r="CQ103" s="81">
        <f t="shared" si="58"/>
        <v>0</v>
      </c>
    </row>
    <row r="104" spans="1:95" x14ac:dyDescent="0.25">
      <c r="A104" s="1"/>
      <c r="B104" s="1"/>
      <c r="D104" s="1"/>
      <c r="E104" s="1"/>
      <c r="F104" s="1"/>
      <c r="G104" s="85">
        <f>SUM(G80:G103)</f>
        <v>1848.0258375634519</v>
      </c>
      <c r="H104" s="1"/>
      <c r="I104" s="1"/>
      <c r="J104" s="1"/>
      <c r="K104" s="1"/>
      <c r="L104" s="1"/>
      <c r="M104" s="1"/>
      <c r="N104" s="1"/>
      <c r="O104" s="85">
        <f>SUM(O80:O103)</f>
        <v>2195.5592893401017</v>
      </c>
      <c r="P104" s="1"/>
      <c r="Q104" s="1"/>
      <c r="R104" s="1"/>
      <c r="S104" s="1"/>
      <c r="T104" s="1"/>
      <c r="U104" s="121"/>
      <c r="V104" s="120"/>
      <c r="W104" s="85">
        <f>SUM(W80:W103)</f>
        <v>1934.2311928934012</v>
      </c>
      <c r="AE104" s="85">
        <f>SUM(AE80:AE103)</f>
        <v>3927.2786294416246</v>
      </c>
      <c r="AF104" s="1"/>
      <c r="AM104" s="72">
        <f>SUM(AM80:AM103)</f>
        <v>2190.7399999999998</v>
      </c>
      <c r="AU104" s="72">
        <f>SUM(AU80:AU103)</f>
        <v>3081.1150000000002</v>
      </c>
      <c r="BC104" s="72">
        <f>SUM(BC80:BC103)</f>
        <v>3348.3299999999995</v>
      </c>
      <c r="BK104" s="72">
        <f>SUM(BK80:BK103)</f>
        <v>1464.8</v>
      </c>
      <c r="BS104" s="72">
        <f>SUM(BS80:BS103)</f>
        <v>0</v>
      </c>
      <c r="CA104" s="72">
        <f>SUM(CA80:CA103)</f>
        <v>0</v>
      </c>
      <c r="CI104" s="72">
        <f>SUM(CI80:CI103)</f>
        <v>0</v>
      </c>
      <c r="CQ104" s="72">
        <f>SUM(CQ80:CQ103)</f>
        <v>0</v>
      </c>
    </row>
    <row r="105" spans="1:95" x14ac:dyDescent="0.2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 x14ac:dyDescent="0.25">
      <c r="C106"/>
      <c r="H106" s="1"/>
      <c r="I106" s="1"/>
      <c r="J106" s="1"/>
      <c r="K106" s="1"/>
      <c r="L106" s="1"/>
      <c r="T106" s="126"/>
    </row>
    <row r="107" spans="1:95" x14ac:dyDescent="0.2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 x14ac:dyDescent="0.25">
      <c r="G108" s="1"/>
      <c r="H108" s="1"/>
      <c r="I108" s="1"/>
      <c r="J108" s="1"/>
      <c r="K108" s="1"/>
      <c r="L108" s="1"/>
    </row>
    <row r="109" spans="1:95" x14ac:dyDescent="0.25">
      <c r="G109" s="1"/>
      <c r="H109" s="1"/>
      <c r="I109" s="1"/>
      <c r="J109" s="1"/>
      <c r="K109" s="1"/>
      <c r="L109" s="1"/>
    </row>
    <row r="110" spans="1:95" x14ac:dyDescent="0.25">
      <c r="G110" s="1"/>
      <c r="H110" s="1"/>
      <c r="I110" s="1"/>
      <c r="J110" s="1"/>
      <c r="K110" s="1"/>
      <c r="L110" s="1"/>
    </row>
    <row r="111" spans="1:95" x14ac:dyDescent="0.25">
      <c r="G111" s="1"/>
      <c r="H111" s="1"/>
      <c r="I111" s="1"/>
      <c r="J111" s="1"/>
      <c r="K111" s="1"/>
      <c r="L111" s="1"/>
    </row>
    <row r="112" spans="1:95" x14ac:dyDescent="0.25">
      <c r="G112" s="1"/>
      <c r="H112" s="1"/>
      <c r="I112" s="1"/>
      <c r="J112" s="1"/>
      <c r="K112" s="1"/>
      <c r="L112" s="1"/>
    </row>
    <row r="113" spans="7:87" x14ac:dyDescent="0.25">
      <c r="G113" s="1"/>
      <c r="H113" s="1"/>
      <c r="I113" s="1"/>
      <c r="J113" s="1"/>
      <c r="K113" s="1"/>
      <c r="L113" s="1"/>
      <c r="CI113" s="105"/>
    </row>
    <row r="114" spans="7:87" x14ac:dyDescent="0.25">
      <c r="G114" s="1"/>
      <c r="H114" s="1"/>
      <c r="I114" s="1"/>
      <c r="J114" s="1"/>
      <c r="K114" s="1"/>
      <c r="L114" s="1"/>
    </row>
    <row r="115" spans="7:87" x14ac:dyDescent="0.25">
      <c r="G115" s="1"/>
      <c r="H115" s="1"/>
      <c r="I115" s="1"/>
      <c r="J115" s="1"/>
      <c r="K115" s="1"/>
      <c r="L115" s="1"/>
    </row>
    <row r="116" spans="7:87" x14ac:dyDescent="0.25">
      <c r="G116" s="1"/>
      <c r="H116" s="1"/>
      <c r="I116" s="1"/>
      <c r="J116" s="1"/>
      <c r="K116" s="1"/>
      <c r="L116" s="1"/>
    </row>
    <row r="117" spans="7:87" x14ac:dyDescent="0.25">
      <c r="G117" s="1"/>
      <c r="H117" s="1"/>
      <c r="I117" s="1"/>
      <c r="J117" s="1"/>
      <c r="K117" s="1"/>
      <c r="L117" s="1"/>
    </row>
    <row r="118" spans="7:87" x14ac:dyDescent="0.25">
      <c r="G118" s="1"/>
      <c r="H118" s="1"/>
      <c r="I118" s="1"/>
      <c r="J118" s="1"/>
      <c r="K118" s="1"/>
      <c r="L118" s="1"/>
    </row>
    <row r="119" spans="7:87" x14ac:dyDescent="0.25">
      <c r="G119" s="1"/>
      <c r="H119" s="1"/>
      <c r="I119" s="1"/>
      <c r="J119" s="1"/>
      <c r="K119" s="1"/>
      <c r="L119" s="1"/>
    </row>
    <row r="120" spans="7:87" x14ac:dyDescent="0.25">
      <c r="G120" s="1"/>
      <c r="H120" s="1"/>
      <c r="I120" s="1"/>
      <c r="J120" s="1"/>
      <c r="K120" s="1"/>
      <c r="L120" s="1"/>
    </row>
    <row r="121" spans="7:87" x14ac:dyDescent="0.25">
      <c r="G121" s="1"/>
      <c r="H121" s="1"/>
      <c r="I121" s="1"/>
      <c r="J121" s="1"/>
      <c r="K121" s="1"/>
      <c r="L121" s="1"/>
    </row>
    <row r="122" spans="7:87" x14ac:dyDescent="0.25">
      <c r="G122" s="1"/>
      <c r="H122" s="1"/>
      <c r="I122" s="1"/>
      <c r="J122" s="1"/>
      <c r="K122" s="1"/>
      <c r="L122" s="1"/>
    </row>
    <row r="123" spans="7:87" x14ac:dyDescent="0.25">
      <c r="G123" s="1"/>
      <c r="H123" s="1"/>
      <c r="I123" s="1"/>
      <c r="J123" s="1"/>
      <c r="K123" s="1"/>
      <c r="L123" s="1"/>
    </row>
    <row r="124" spans="7:87" x14ac:dyDescent="0.25">
      <c r="G124" s="1"/>
      <c r="H124" s="1"/>
      <c r="I124" s="1"/>
      <c r="J124" s="1"/>
      <c r="K124" s="1"/>
      <c r="L124" s="1"/>
    </row>
    <row r="125" spans="7:87" x14ac:dyDescent="0.25">
      <c r="G125" s="1"/>
      <c r="H125" s="1"/>
      <c r="I125" s="1"/>
      <c r="J125" s="1"/>
      <c r="K125" s="1"/>
      <c r="L125" s="1"/>
    </row>
    <row r="126" spans="7:87" x14ac:dyDescent="0.25">
      <c r="G126" s="1"/>
      <c r="H126" s="1"/>
      <c r="I126" s="1"/>
      <c r="J126" s="1"/>
      <c r="K126" s="1"/>
      <c r="L126" s="1"/>
    </row>
    <row r="127" spans="7:87" x14ac:dyDescent="0.25">
      <c r="G127" s="1"/>
      <c r="H127" s="1"/>
      <c r="I127" s="1"/>
      <c r="J127" s="1"/>
      <c r="K127" s="1"/>
      <c r="L127" s="1"/>
    </row>
    <row r="128" spans="7:87" x14ac:dyDescent="0.25">
      <c r="G128" s="1"/>
      <c r="H128" s="1"/>
      <c r="I128" s="1"/>
      <c r="J128" s="1"/>
      <c r="K128" s="1"/>
      <c r="L128" s="1"/>
    </row>
    <row r="129" spans="7:12" x14ac:dyDescent="0.25">
      <c r="G129" s="1"/>
      <c r="H129" s="1"/>
      <c r="I129" s="1"/>
      <c r="J129" s="1"/>
      <c r="K129" s="1"/>
      <c r="L129" s="1"/>
    </row>
    <row r="130" spans="7:12" x14ac:dyDescent="0.25">
      <c r="G130" s="1"/>
      <c r="H130" s="1"/>
      <c r="I130" s="1"/>
      <c r="J130" s="1"/>
      <c r="K130" s="1"/>
      <c r="L130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6"/>
  <sheetViews>
    <sheetView zoomScale="75" zoomScaleNormal="75" workbookViewId="0">
      <selection activeCell="Q1" sqref="Q1:T10"/>
    </sheetView>
  </sheetViews>
  <sheetFormatPr defaultRowHeight="15" x14ac:dyDescent="0.2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 x14ac:dyDescent="0.25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44074</v>
      </c>
      <c r="S1" s="92"/>
      <c r="T1" s="93"/>
    </row>
    <row r="2" spans="1:20" x14ac:dyDescent="0.25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100</v>
      </c>
      <c r="R2" s="100">
        <v>2277.5</v>
      </c>
      <c r="S2" s="100"/>
      <c r="T2" s="101"/>
    </row>
    <row r="3" spans="1:20" x14ac:dyDescent="0.25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86</v>
      </c>
      <c r="R3" s="100">
        <v>7356.96</v>
      </c>
      <c r="S3" s="100"/>
      <c r="T3" s="101"/>
    </row>
    <row r="4" spans="1:20" x14ac:dyDescent="0.25">
      <c r="A4" s="48" t="s">
        <v>6</v>
      </c>
      <c r="B4" s="33"/>
      <c r="C4" s="34"/>
      <c r="D4" s="30">
        <v>290.59000000000003</v>
      </c>
      <c r="E4" s="30">
        <v>124.6</v>
      </c>
      <c r="F4" s="30">
        <v>19.599999999999994</v>
      </c>
      <c r="G4" s="30">
        <v>-9.9999999999909051E-3</v>
      </c>
      <c r="H4" s="30">
        <v>409.34000000000003</v>
      </c>
      <c r="I4" s="30">
        <v>87.339999999999975</v>
      </c>
      <c r="J4" s="30">
        <v>116.66000000000003</v>
      </c>
      <c r="K4" s="30">
        <v>210</v>
      </c>
      <c r="L4" s="30">
        <v>0</v>
      </c>
      <c r="M4" s="30">
        <v>0</v>
      </c>
      <c r="N4" s="30">
        <v>0</v>
      </c>
      <c r="O4" s="30">
        <v>0</v>
      </c>
      <c r="P4" s="1"/>
      <c r="Q4" s="95" t="s">
        <v>87</v>
      </c>
      <c r="R4" s="100">
        <v>10538.610999999999</v>
      </c>
      <c r="S4" s="100"/>
      <c r="T4" s="101"/>
    </row>
    <row r="5" spans="1:20" ht="15.75" x14ac:dyDescent="0.25">
      <c r="A5" s="49" t="s">
        <v>48</v>
      </c>
      <c r="B5" s="35"/>
      <c r="C5" s="36"/>
      <c r="D5" s="31">
        <v>746.16</v>
      </c>
      <c r="E5" s="31">
        <v>452.34000000000003</v>
      </c>
      <c r="F5" s="31">
        <v>110</v>
      </c>
      <c r="G5" s="31">
        <v>579.47</v>
      </c>
      <c r="H5" s="31">
        <v>1032.0999999999999</v>
      </c>
      <c r="I5" s="31">
        <v>469</v>
      </c>
      <c r="J5" s="31">
        <v>364</v>
      </c>
      <c r="K5" s="31">
        <v>263</v>
      </c>
      <c r="L5" s="31">
        <v>0</v>
      </c>
      <c r="M5" s="31">
        <v>0</v>
      </c>
      <c r="N5" s="31">
        <v>0</v>
      </c>
      <c r="O5" s="31">
        <v>0</v>
      </c>
      <c r="P5" s="8"/>
      <c r="Q5" s="95" t="s">
        <v>88</v>
      </c>
      <c r="R5" s="100">
        <v>8658.9</v>
      </c>
      <c r="S5" s="100"/>
      <c r="T5" s="101"/>
    </row>
    <row r="6" spans="1:20" ht="15.75" x14ac:dyDescent="0.25">
      <c r="A6" s="49" t="s">
        <v>8</v>
      </c>
      <c r="B6" s="35"/>
      <c r="C6" s="36"/>
      <c r="D6" s="31">
        <v>377.92000000000007</v>
      </c>
      <c r="E6" s="31">
        <v>333.03999999999996</v>
      </c>
      <c r="F6" s="31">
        <v>75.5</v>
      </c>
      <c r="G6" s="31">
        <v>408.77</v>
      </c>
      <c r="H6" s="31">
        <v>616.92000000000007</v>
      </c>
      <c r="I6" s="31">
        <v>255.54999999999995</v>
      </c>
      <c r="J6" s="31">
        <v>704.45</v>
      </c>
      <c r="K6" s="31">
        <v>341</v>
      </c>
      <c r="L6" s="31">
        <v>0</v>
      </c>
      <c r="M6" s="31">
        <v>0</v>
      </c>
      <c r="N6" s="31">
        <v>0</v>
      </c>
      <c r="O6" s="31">
        <v>0</v>
      </c>
      <c r="P6" s="7"/>
      <c r="Q6" s="95" t="s">
        <v>89</v>
      </c>
      <c r="R6" s="100">
        <v>28831.970999999998</v>
      </c>
      <c r="S6" s="100"/>
      <c r="T6" s="101"/>
    </row>
    <row r="7" spans="1:20" ht="15.75" x14ac:dyDescent="0.25">
      <c r="A7" s="49" t="s">
        <v>9</v>
      </c>
      <c r="B7" s="35"/>
      <c r="C7" s="36"/>
      <c r="D7" s="31">
        <v>26.97</v>
      </c>
      <c r="E7" s="31">
        <v>0</v>
      </c>
      <c r="F7" s="31">
        <v>0</v>
      </c>
      <c r="G7" s="31">
        <v>0</v>
      </c>
      <c r="H7" s="31">
        <v>0</v>
      </c>
      <c r="I7" s="31">
        <v>80.069999999999993</v>
      </c>
      <c r="J7" s="31">
        <v>190.15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 x14ac:dyDescent="0.25">
      <c r="A8" s="49" t="s">
        <v>10</v>
      </c>
      <c r="B8" s="35"/>
      <c r="C8" s="36"/>
      <c r="D8" s="31">
        <v>0</v>
      </c>
      <c r="E8" s="31">
        <v>0</v>
      </c>
      <c r="F8" s="31">
        <v>0</v>
      </c>
      <c r="G8" s="31">
        <v>0</v>
      </c>
      <c r="H8" s="31">
        <v>49.4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90</v>
      </c>
      <c r="R8" s="100">
        <v>27431.069999999996</v>
      </c>
      <c r="S8" s="100"/>
      <c r="T8" s="101"/>
    </row>
    <row r="9" spans="1:20" ht="15.75" x14ac:dyDescent="0.25">
      <c r="A9" s="49" t="s">
        <v>11</v>
      </c>
      <c r="B9" s="35"/>
      <c r="C9" s="36"/>
      <c r="D9" s="31">
        <v>307</v>
      </c>
      <c r="E9" s="31">
        <v>168</v>
      </c>
      <c r="F9" s="31">
        <v>78</v>
      </c>
      <c r="G9" s="31">
        <v>82</v>
      </c>
      <c r="H9" s="31">
        <v>309</v>
      </c>
      <c r="I9" s="31">
        <v>360</v>
      </c>
      <c r="J9" s="31">
        <v>293</v>
      </c>
      <c r="K9" s="31">
        <v>233</v>
      </c>
      <c r="L9" s="31">
        <v>0</v>
      </c>
      <c r="M9" s="31">
        <v>0</v>
      </c>
      <c r="N9" s="31">
        <v>0</v>
      </c>
      <c r="O9" s="31">
        <v>0</v>
      </c>
      <c r="P9" s="7"/>
      <c r="Q9" s="95"/>
      <c r="R9" s="100"/>
      <c r="S9" s="100" t="s">
        <v>106</v>
      </c>
      <c r="T9" s="101" t="s">
        <v>92</v>
      </c>
    </row>
    <row r="10" spans="1:20" ht="15.75" x14ac:dyDescent="0.25">
      <c r="A10" s="49" t="s">
        <v>12</v>
      </c>
      <c r="B10" s="35"/>
      <c r="C10" s="36"/>
      <c r="D10" s="31">
        <v>67</v>
      </c>
      <c r="E10" s="31">
        <v>45</v>
      </c>
      <c r="F10" s="31">
        <v>20</v>
      </c>
      <c r="G10" s="31">
        <v>31</v>
      </c>
      <c r="H10" s="31">
        <v>50</v>
      </c>
      <c r="I10" s="31">
        <v>22</v>
      </c>
      <c r="J10" s="31">
        <v>277</v>
      </c>
      <c r="K10" s="31">
        <v>87</v>
      </c>
      <c r="L10" s="31">
        <v>0</v>
      </c>
      <c r="M10" s="31">
        <v>0</v>
      </c>
      <c r="N10" s="31">
        <v>0</v>
      </c>
      <c r="O10" s="31">
        <v>0</v>
      </c>
      <c r="P10" s="8"/>
      <c r="Q10" s="96" t="s">
        <v>91</v>
      </c>
      <c r="R10" s="102">
        <v>1400.9010000000017</v>
      </c>
      <c r="S10" s="102">
        <v>1464.8</v>
      </c>
      <c r="T10" s="103">
        <v>63.898999999998296</v>
      </c>
    </row>
    <row r="11" spans="1:20" ht="15.75" x14ac:dyDescent="0.25">
      <c r="A11" s="49" t="s">
        <v>13</v>
      </c>
      <c r="B11" s="35"/>
      <c r="C11" s="36"/>
      <c r="D11" s="31">
        <v>136.39999999999998</v>
      </c>
      <c r="E11" s="31">
        <v>31.199999999999989</v>
      </c>
      <c r="F11" s="31">
        <v>-24.399999999999991</v>
      </c>
      <c r="G11" s="31">
        <v>18.799999999999997</v>
      </c>
      <c r="H11" s="31">
        <v>73.2</v>
      </c>
      <c r="I11" s="31">
        <v>28.400000000000006</v>
      </c>
      <c r="J11" s="31">
        <v>196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 x14ac:dyDescent="0.25">
      <c r="A12" s="49" t="s">
        <v>14</v>
      </c>
      <c r="B12" s="35"/>
      <c r="C12" s="36"/>
      <c r="D12" s="31">
        <v>73.099999999999994</v>
      </c>
      <c r="E12" s="31">
        <v>174.51999999999998</v>
      </c>
      <c r="F12" s="31">
        <v>641.9</v>
      </c>
      <c r="G12" s="31">
        <v>311.20000000000005</v>
      </c>
      <c r="H12" s="31">
        <v>175.05</v>
      </c>
      <c r="I12" s="31">
        <v>405.3</v>
      </c>
      <c r="J12" s="31">
        <v>-5.0100000000000477</v>
      </c>
      <c r="K12" s="31">
        <v>470.4</v>
      </c>
      <c r="L12" s="31">
        <v>0</v>
      </c>
      <c r="M12" s="31">
        <v>0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 x14ac:dyDescent="0.25">
      <c r="A13" s="49" t="s">
        <v>15</v>
      </c>
      <c r="B13" s="35"/>
      <c r="C13" s="36"/>
      <c r="D13" s="31">
        <v>191.86999999999998</v>
      </c>
      <c r="E13" s="31">
        <v>113.2</v>
      </c>
      <c r="F13" s="31">
        <v>40.799999999999997</v>
      </c>
      <c r="G13" s="31">
        <v>155.12</v>
      </c>
      <c r="H13" s="31">
        <v>203.01000000000002</v>
      </c>
      <c r="I13" s="31">
        <v>767.2</v>
      </c>
      <c r="J13" s="31">
        <v>408.79999999999995</v>
      </c>
      <c r="K13" s="31">
        <v>113.6</v>
      </c>
      <c r="L13" s="31">
        <v>0</v>
      </c>
      <c r="M13" s="31">
        <v>0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 x14ac:dyDescent="0.25">
      <c r="A14" s="49" t="s">
        <v>49</v>
      </c>
      <c r="B14" s="35"/>
      <c r="C14" s="36"/>
      <c r="D14" s="31">
        <v>23.76</v>
      </c>
      <c r="E14" s="31">
        <v>0</v>
      </c>
      <c r="F14" s="31">
        <v>0</v>
      </c>
      <c r="G14" s="31">
        <v>33.78</v>
      </c>
      <c r="H14" s="31">
        <v>0</v>
      </c>
      <c r="I14" s="31">
        <v>174.59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 x14ac:dyDescent="0.25">
      <c r="A15" s="49" t="s">
        <v>17</v>
      </c>
      <c r="B15" s="35"/>
      <c r="C15" s="36"/>
      <c r="D15" s="31">
        <v>1.9199999999999995</v>
      </c>
      <c r="E15" s="31">
        <v>1.92</v>
      </c>
      <c r="F15" s="31">
        <v>2.7199999999999998</v>
      </c>
      <c r="G15" s="31">
        <v>17.920000000000002</v>
      </c>
      <c r="H15" s="31">
        <v>16.96</v>
      </c>
      <c r="I15" s="31">
        <v>-0.64000000000000012</v>
      </c>
      <c r="J15" s="31">
        <v>48.319999999999993</v>
      </c>
      <c r="K15" s="31">
        <v>115.2</v>
      </c>
      <c r="L15" s="31">
        <v>0</v>
      </c>
      <c r="M15" s="31">
        <v>0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 x14ac:dyDescent="0.25">
      <c r="A16" s="49" t="s">
        <v>18</v>
      </c>
      <c r="B16" s="35"/>
      <c r="C16" s="36"/>
      <c r="D16" s="31">
        <v>54.599999999999994</v>
      </c>
      <c r="E16" s="31">
        <v>26.279999999999994</v>
      </c>
      <c r="F16" s="31">
        <v>-0.59999999999999787</v>
      </c>
      <c r="G16" s="31">
        <v>35.279999999999994</v>
      </c>
      <c r="H16" s="31">
        <v>10.920000000000002</v>
      </c>
      <c r="I16" s="31">
        <v>0.72000000000000242</v>
      </c>
      <c r="J16" s="31">
        <v>23.279999999999998</v>
      </c>
      <c r="K16" s="31">
        <v>1.44</v>
      </c>
      <c r="L16" s="31">
        <v>0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 x14ac:dyDescent="0.25">
      <c r="A17" s="49" t="s">
        <v>19</v>
      </c>
      <c r="B17" s="35"/>
      <c r="C17" s="36"/>
      <c r="D17" s="31">
        <v>4</v>
      </c>
      <c r="E17" s="31">
        <v>-1.6000000000000014</v>
      </c>
      <c r="F17" s="31">
        <v>13.600000000000003</v>
      </c>
      <c r="G17" s="31">
        <v>4.8000000000000025</v>
      </c>
      <c r="H17" s="31">
        <v>39.32</v>
      </c>
      <c r="I17" s="31">
        <v>29.36</v>
      </c>
      <c r="J17" s="31">
        <v>79.760000000000005</v>
      </c>
      <c r="K17" s="31">
        <v>16</v>
      </c>
      <c r="L17" s="31">
        <v>0</v>
      </c>
      <c r="M17" s="31">
        <v>0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 x14ac:dyDescent="0.25">
      <c r="A18" s="49" t="s">
        <v>20</v>
      </c>
      <c r="B18" s="35"/>
      <c r="C18" s="36"/>
      <c r="D18" s="31">
        <v>95</v>
      </c>
      <c r="E18" s="31">
        <v>75</v>
      </c>
      <c r="F18" s="31">
        <v>27</v>
      </c>
      <c r="G18" s="31">
        <v>40</v>
      </c>
      <c r="H18" s="31">
        <v>76</v>
      </c>
      <c r="I18" s="31">
        <v>270</v>
      </c>
      <c r="J18" s="31">
        <v>6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 x14ac:dyDescent="0.25">
      <c r="A19" s="49" t="s">
        <v>21</v>
      </c>
      <c r="B19" s="35"/>
      <c r="C19" s="36"/>
      <c r="D19" s="31">
        <v>62</v>
      </c>
      <c r="E19" s="31">
        <v>60</v>
      </c>
      <c r="F19" s="31">
        <v>62</v>
      </c>
      <c r="G19" s="31">
        <v>110</v>
      </c>
      <c r="H19" s="31">
        <v>154</v>
      </c>
      <c r="I19" s="31">
        <v>196</v>
      </c>
      <c r="J19" s="31">
        <v>122</v>
      </c>
      <c r="K19" s="31">
        <v>9</v>
      </c>
      <c r="L19" s="31">
        <v>0</v>
      </c>
      <c r="M19" s="31">
        <v>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 x14ac:dyDescent="0.25">
      <c r="A20" s="49" t="s">
        <v>22</v>
      </c>
      <c r="B20" s="35"/>
      <c r="C20" s="36"/>
      <c r="D20" s="31">
        <v>31</v>
      </c>
      <c r="E20" s="31">
        <v>74</v>
      </c>
      <c r="F20" s="31">
        <v>4</v>
      </c>
      <c r="G20" s="31">
        <v>45</v>
      </c>
      <c r="H20" s="31">
        <v>46</v>
      </c>
      <c r="I20" s="31">
        <v>12</v>
      </c>
      <c r="J20" s="31">
        <v>870</v>
      </c>
      <c r="K20" s="31">
        <v>346</v>
      </c>
      <c r="L20" s="31">
        <v>0</v>
      </c>
      <c r="M20" s="31">
        <v>0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 x14ac:dyDescent="0.25">
      <c r="A21" s="49" t="s">
        <v>23</v>
      </c>
      <c r="B21" s="35"/>
      <c r="C21" s="36"/>
      <c r="D21" s="31">
        <v>8.8400000000000034</v>
      </c>
      <c r="E21" s="31">
        <v>56.792000000000002</v>
      </c>
      <c r="F21" s="31">
        <v>-10</v>
      </c>
      <c r="G21" s="31">
        <v>44.27000000000001</v>
      </c>
      <c r="H21" s="31">
        <v>129.39500000000001</v>
      </c>
      <c r="I21" s="31">
        <v>52.27</v>
      </c>
      <c r="J21" s="31">
        <v>-1</v>
      </c>
      <c r="K21" s="31">
        <v>4.5</v>
      </c>
      <c r="L21" s="31">
        <v>0</v>
      </c>
      <c r="M21" s="31">
        <v>0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 x14ac:dyDescent="0.25">
      <c r="A22" s="49" t="s">
        <v>24</v>
      </c>
      <c r="B22" s="35"/>
      <c r="C22" s="36"/>
      <c r="D22" s="31">
        <v>9.009999999999998</v>
      </c>
      <c r="E22" s="31">
        <v>18.28</v>
      </c>
      <c r="F22" s="31">
        <v>-5.8000000000000007</v>
      </c>
      <c r="G22" s="31">
        <v>0</v>
      </c>
      <c r="H22" s="31">
        <v>102.42</v>
      </c>
      <c r="I22" s="31">
        <v>12.01</v>
      </c>
      <c r="J22" s="31">
        <v>0.8</v>
      </c>
      <c r="K22" s="31">
        <v>0.2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 x14ac:dyDescent="0.25">
      <c r="A23" s="49" t="s">
        <v>25</v>
      </c>
      <c r="B23" s="35"/>
      <c r="C23" s="36"/>
      <c r="D23" s="31">
        <v>4.0841624365482234</v>
      </c>
      <c r="E23" s="31">
        <v>161.82054822335024</v>
      </c>
      <c r="F23" s="31">
        <v>2.413096446700508</v>
      </c>
      <c r="G23" s="31">
        <v>3.8375634517766528</v>
      </c>
      <c r="H23" s="31">
        <v>91.738629441624354</v>
      </c>
      <c r="I23" s="31">
        <v>87.6</v>
      </c>
      <c r="J23" s="31">
        <v>121.06</v>
      </c>
      <c r="K23" s="31">
        <v>2.1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 x14ac:dyDescent="0.25">
      <c r="A24" s="49" t="s">
        <v>51</v>
      </c>
      <c r="B24" s="35"/>
      <c r="C24" s="36"/>
      <c r="D24" s="31">
        <v>236.4</v>
      </c>
      <c r="E24" s="31">
        <v>346.37599999999998</v>
      </c>
      <c r="F24" s="31">
        <v>0</v>
      </c>
      <c r="G24" s="31">
        <v>286.68</v>
      </c>
      <c r="H24" s="31">
        <v>185.51</v>
      </c>
      <c r="I24" s="31">
        <v>218.71</v>
      </c>
      <c r="J24" s="31">
        <v>643.54999999999995</v>
      </c>
      <c r="K24" s="31">
        <v>105</v>
      </c>
      <c r="L24" s="31">
        <v>0</v>
      </c>
      <c r="M24" s="31">
        <v>0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 x14ac:dyDescent="0.25">
      <c r="A25" s="49" t="s">
        <v>27</v>
      </c>
      <c r="B25" s="35"/>
      <c r="C25" s="36"/>
      <c r="D25" s="31">
        <v>4.79</v>
      </c>
      <c r="E25" s="31">
        <v>0.5</v>
      </c>
      <c r="F25" s="31">
        <v>1</v>
      </c>
      <c r="G25" s="31">
        <v>4.9999999999999822E-2</v>
      </c>
      <c r="H25" s="31">
        <v>2</v>
      </c>
      <c r="I25" s="31">
        <v>0</v>
      </c>
      <c r="J25" s="31">
        <v>20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 x14ac:dyDescent="0.25">
      <c r="A26" s="49" t="s">
        <v>28</v>
      </c>
      <c r="B26" s="35"/>
      <c r="C26" s="36"/>
      <c r="D26" s="31">
        <v>171.02</v>
      </c>
      <c r="E26" s="31">
        <v>82.972999999999985</v>
      </c>
      <c r="F26" s="31">
        <v>0.38999999999999968</v>
      </c>
      <c r="G26" s="31">
        <v>189.87</v>
      </c>
      <c r="H26" s="31">
        <v>58.07</v>
      </c>
      <c r="I26" s="31">
        <v>42.2</v>
      </c>
      <c r="J26" s="31">
        <v>134.19999999999999</v>
      </c>
      <c r="K26" s="31">
        <v>9.75</v>
      </c>
      <c r="L26" s="31">
        <v>0</v>
      </c>
      <c r="M26" s="31">
        <v>0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 x14ac:dyDescent="0.2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60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 x14ac:dyDescent="0.25">
      <c r="A28" s="49" t="s">
        <v>42</v>
      </c>
      <c r="B28" s="35"/>
      <c r="C28" s="36"/>
      <c r="D28" s="31">
        <v>84</v>
      </c>
      <c r="E28" s="31">
        <v>192</v>
      </c>
      <c r="F28" s="31">
        <v>0</v>
      </c>
      <c r="G28" s="31">
        <v>0</v>
      </c>
      <c r="H28" s="31">
        <v>44.15</v>
      </c>
      <c r="I28" s="31">
        <v>88.32</v>
      </c>
      <c r="J28" s="31">
        <v>132.47999999999999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 x14ac:dyDescent="0.25">
      <c r="A29" s="49" t="s">
        <v>50</v>
      </c>
      <c r="B29" s="35"/>
      <c r="C29" s="36"/>
      <c r="D29" s="31">
        <v>215.56</v>
      </c>
      <c r="E29" s="31">
        <v>218.50400000000002</v>
      </c>
      <c r="F29" s="31">
        <v>0</v>
      </c>
      <c r="G29" s="31">
        <v>121.4</v>
      </c>
      <c r="H29" s="31">
        <v>205.29</v>
      </c>
      <c r="I29" s="31">
        <v>492.85</v>
      </c>
      <c r="J29" s="31">
        <v>268.8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 x14ac:dyDescent="0.25">
      <c r="A30" s="49" t="s">
        <v>35</v>
      </c>
      <c r="B30" s="35"/>
      <c r="C30" s="36"/>
      <c r="D30" s="31">
        <v>0</v>
      </c>
      <c r="E30" s="31">
        <v>38.9</v>
      </c>
      <c r="F30" s="31">
        <v>0</v>
      </c>
      <c r="G30" s="31">
        <v>97.44</v>
      </c>
      <c r="H30" s="31">
        <v>0</v>
      </c>
      <c r="I30" s="31">
        <v>90.6</v>
      </c>
      <c r="J30" s="31">
        <v>85.16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 x14ac:dyDescent="0.25">
      <c r="A31" s="49" t="s">
        <v>36</v>
      </c>
      <c r="B31" s="35"/>
      <c r="C31" s="36"/>
      <c r="D31" s="31">
        <v>0</v>
      </c>
      <c r="E31" s="31">
        <v>63.81</v>
      </c>
      <c r="F31" s="31">
        <v>0</v>
      </c>
      <c r="G31" s="31">
        <v>0</v>
      </c>
      <c r="H31" s="31">
        <v>0</v>
      </c>
      <c r="I31" s="31">
        <v>22.63</v>
      </c>
      <c r="J31" s="31">
        <v>126.16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 x14ac:dyDescent="0.25">
      <c r="A32" s="49" t="s">
        <v>34</v>
      </c>
      <c r="B32" s="35"/>
      <c r="C32" s="36"/>
      <c r="D32" s="31">
        <v>0</v>
      </c>
      <c r="E32" s="31">
        <v>195</v>
      </c>
      <c r="F32" s="31">
        <v>0</v>
      </c>
      <c r="G32" s="31">
        <v>0</v>
      </c>
      <c r="H32" s="31">
        <v>195</v>
      </c>
      <c r="I32" s="31">
        <v>297</v>
      </c>
      <c r="J32" s="31">
        <v>552.13599999999997</v>
      </c>
      <c r="K32" s="31">
        <v>240</v>
      </c>
      <c r="L32" s="31">
        <v>0</v>
      </c>
      <c r="M32" s="31">
        <v>0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 x14ac:dyDescent="0.25">
      <c r="A33" s="134" t="s">
        <v>102</v>
      </c>
      <c r="B33" s="135"/>
      <c r="C33" s="136"/>
      <c r="D33" s="137">
        <v>240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31">
        <v>0</v>
      </c>
      <c r="O33" s="31">
        <v>0</v>
      </c>
      <c r="P33" s="7"/>
    </row>
    <row r="34" spans="1:20" ht="15.75" x14ac:dyDescent="0.25">
      <c r="A34" s="50" t="s">
        <v>60</v>
      </c>
      <c r="B34" s="37"/>
      <c r="C34" s="38"/>
      <c r="D34" s="32">
        <v>3462.9941624365483</v>
      </c>
      <c r="E34" s="32">
        <v>3052.45554822335</v>
      </c>
      <c r="F34" s="32">
        <v>1058.1230964467006</v>
      </c>
      <c r="G34" s="32">
        <v>2616.6775634517767</v>
      </c>
      <c r="H34" s="32">
        <v>4274.7936294416249</v>
      </c>
      <c r="I34" s="32">
        <v>4561.0800000000008</v>
      </c>
      <c r="J34" s="32">
        <v>5837.7559999999994</v>
      </c>
      <c r="K34" s="32">
        <v>2567.19</v>
      </c>
      <c r="L34" s="32">
        <v>0</v>
      </c>
      <c r="M34" s="32">
        <v>0</v>
      </c>
      <c r="N34" s="104">
        <v>0</v>
      </c>
      <c r="O34" s="104">
        <v>0</v>
      </c>
      <c r="P34" s="123">
        <v>27431.069999999996</v>
      </c>
      <c r="Q34" s="98" t="s">
        <v>64</v>
      </c>
      <c r="R34" s="1"/>
      <c r="S34" s="1"/>
      <c r="T34" s="1"/>
    </row>
    <row r="35" spans="1:20" x14ac:dyDescent="0.25">
      <c r="A35" s="1"/>
      <c r="B35" s="1"/>
      <c r="C35" s="1" t="s">
        <v>62</v>
      </c>
      <c r="D35" s="1">
        <v>291</v>
      </c>
      <c r="E35" s="1">
        <v>214</v>
      </c>
      <c r="F35" s="122">
        <v>58</v>
      </c>
      <c r="G35" s="122">
        <v>136</v>
      </c>
      <c r="H35" s="1">
        <v>283</v>
      </c>
      <c r="I35" s="1">
        <v>300</v>
      </c>
      <c r="J35" s="107">
        <v>346</v>
      </c>
      <c r="K35" s="1">
        <v>234</v>
      </c>
      <c r="L35" s="1"/>
      <c r="M35" s="1"/>
      <c r="N35" s="1"/>
      <c r="O35" s="1"/>
      <c r="P35" s="1">
        <v>1862</v>
      </c>
      <c r="Q35" s="1" t="s">
        <v>65</v>
      </c>
      <c r="R35" s="1"/>
      <c r="S35" s="1"/>
      <c r="T35" s="1"/>
    </row>
    <row r="36" spans="1:20" x14ac:dyDescent="0.25">
      <c r="A36" s="1"/>
      <c r="B36" s="1"/>
      <c r="C36" s="88" t="s">
        <v>67</v>
      </c>
      <c r="D36" s="74">
        <v>11.900323582256179</v>
      </c>
      <c r="E36" s="74">
        <v>14.263810973006308</v>
      </c>
      <c r="F36" s="74">
        <v>18.243501662874149</v>
      </c>
      <c r="G36" s="74">
        <v>19.240276201851298</v>
      </c>
      <c r="H36" s="74">
        <v>15.105277842549912</v>
      </c>
      <c r="I36" s="74">
        <v>15.203600000000003</v>
      </c>
      <c r="J36" s="74">
        <v>16.872127167630055</v>
      </c>
      <c r="K36" s="74">
        <v>10.970897435897436</v>
      </c>
      <c r="L36" s="74" t="e">
        <v>#DIV/0!</v>
      </c>
      <c r="M36" s="74" t="e">
        <v>#DIV/0!</v>
      </c>
      <c r="N36" s="74" t="e">
        <v>#DIV/0!</v>
      </c>
      <c r="O36" s="74" t="e">
        <v>#DIV/0!</v>
      </c>
      <c r="P36" s="74">
        <v>14.732046186895809</v>
      </c>
      <c r="Q36" s="74" t="s">
        <v>66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8"/>
  <sheetViews>
    <sheetView tabSelected="1" topLeftCell="A16" zoomScaleNormal="100" workbookViewId="0">
      <selection activeCell="B23" sqref="B23"/>
    </sheetView>
  </sheetViews>
  <sheetFormatPr defaultRowHeight="15" x14ac:dyDescent="0.2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 x14ac:dyDescent="0.25"/>
    <row r="2" spans="1:14" ht="15.75" x14ac:dyDescent="0.25">
      <c r="A2" s="163">
        <v>2019</v>
      </c>
      <c r="B2" s="164"/>
    </row>
    <row r="3" spans="1:14" ht="65.25" x14ac:dyDescent="0.25">
      <c r="A3" s="108" t="s">
        <v>95</v>
      </c>
      <c r="B3" s="156" t="s">
        <v>101</v>
      </c>
      <c r="C3" s="112"/>
    </row>
    <row r="4" spans="1:14" x14ac:dyDescent="0.25">
      <c r="A4" s="86" t="s">
        <v>30</v>
      </c>
      <c r="B4" s="157">
        <v>3042.994644670051</v>
      </c>
    </row>
    <row r="5" spans="1:14" x14ac:dyDescent="0.25">
      <c r="A5" s="86" t="s">
        <v>31</v>
      </c>
      <c r="B5" s="157">
        <v>3253.03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x14ac:dyDescent="0.25">
      <c r="A6" s="86" t="s">
        <v>32</v>
      </c>
      <c r="B6" s="157">
        <v>3599.1699999999996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x14ac:dyDescent="0.25">
      <c r="A7" s="86" t="s">
        <v>33</v>
      </c>
      <c r="B7" s="157">
        <v>3261.5246446700507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x14ac:dyDescent="0.25">
      <c r="A8" s="86" t="s">
        <v>38</v>
      </c>
      <c r="B8" s="157">
        <v>3459.0600000000004</v>
      </c>
    </row>
    <row r="9" spans="1:14" x14ac:dyDescent="0.25">
      <c r="A9" s="86" t="s">
        <v>52</v>
      </c>
      <c r="B9" s="157">
        <v>2359.2649999999999</v>
      </c>
    </row>
    <row r="10" spans="1:14" x14ac:dyDescent="0.25">
      <c r="A10" s="86" t="s">
        <v>54</v>
      </c>
      <c r="B10" s="157">
        <v>1577.61</v>
      </c>
      <c r="C10" s="112"/>
    </row>
    <row r="11" spans="1:14" x14ac:dyDescent="0.25">
      <c r="A11" s="86" t="s">
        <v>55</v>
      </c>
      <c r="B11" s="157">
        <v>1372.2300000000005</v>
      </c>
      <c r="C11" s="112"/>
    </row>
    <row r="12" spans="1:14" x14ac:dyDescent="0.25">
      <c r="A12" s="86" t="s">
        <v>56</v>
      </c>
      <c r="B12" s="157">
        <v>1134.3600000000001</v>
      </c>
      <c r="C12" s="112"/>
    </row>
    <row r="13" spans="1:14" x14ac:dyDescent="0.25">
      <c r="A13" s="86" t="s">
        <v>57</v>
      </c>
      <c r="B13" s="157">
        <v>2025.84</v>
      </c>
      <c r="C13" s="112"/>
    </row>
    <row r="14" spans="1:14" x14ac:dyDescent="0.25">
      <c r="A14" s="86" t="s">
        <v>58</v>
      </c>
      <c r="B14" s="157">
        <v>1666.62</v>
      </c>
      <c r="C14" s="112"/>
    </row>
    <row r="15" spans="1:14" x14ac:dyDescent="0.25">
      <c r="A15" s="86" t="s">
        <v>59</v>
      </c>
      <c r="B15" s="157">
        <v>2277.5</v>
      </c>
      <c r="C15" s="112"/>
    </row>
    <row r="16" spans="1:14" ht="38.25" x14ac:dyDescent="0.25">
      <c r="A16" s="118" t="s">
        <v>104</v>
      </c>
      <c r="B16" s="157">
        <f>SUM(B4:B15)/12</f>
        <v>2419.1003574450083</v>
      </c>
      <c r="C16" s="112"/>
    </row>
    <row r="17" spans="1:3" x14ac:dyDescent="0.25">
      <c r="A17" s="118"/>
      <c r="B17" s="158"/>
      <c r="C17" s="112"/>
    </row>
    <row r="18" spans="1:3" x14ac:dyDescent="0.25">
      <c r="A18" s="128">
        <v>43708</v>
      </c>
      <c r="B18" s="155">
        <f>SUM(B4:B11)/8</f>
        <v>2740.6105361675127</v>
      </c>
      <c r="C18" s="112"/>
    </row>
    <row r="19" spans="1:3" x14ac:dyDescent="0.25">
      <c r="C19" s="112"/>
    </row>
    <row r="20" spans="1:3" x14ac:dyDescent="0.25">
      <c r="C20" s="112"/>
    </row>
    <row r="21" spans="1:3" ht="15.75" x14ac:dyDescent="0.25">
      <c r="A21" s="165">
        <v>2020</v>
      </c>
      <c r="B21" s="166"/>
      <c r="C21" s="112"/>
    </row>
    <row r="22" spans="1:3" ht="65.25" x14ac:dyDescent="0.25">
      <c r="A22" s="108" t="s">
        <v>95</v>
      </c>
      <c r="B22" s="109" t="s">
        <v>108</v>
      </c>
      <c r="C22" s="112"/>
    </row>
    <row r="23" spans="1:3" x14ac:dyDescent="0.25">
      <c r="A23" s="86" t="s">
        <v>30</v>
      </c>
      <c r="B23" s="154">
        <v>1848.0258375634519</v>
      </c>
    </row>
    <row r="24" spans="1:3" x14ac:dyDescent="0.25">
      <c r="A24" s="86" t="s">
        <v>31</v>
      </c>
      <c r="B24" s="154">
        <v>2195.5592893401017</v>
      </c>
    </row>
    <row r="25" spans="1:3" x14ac:dyDescent="0.25">
      <c r="A25" s="86" t="s">
        <v>32</v>
      </c>
      <c r="B25" s="154">
        <v>1934.2311928934012</v>
      </c>
    </row>
    <row r="26" spans="1:3" x14ac:dyDescent="0.25">
      <c r="A26" s="86" t="s">
        <v>33</v>
      </c>
      <c r="B26" s="154">
        <v>3927</v>
      </c>
    </row>
    <row r="27" spans="1:3" x14ac:dyDescent="0.25">
      <c r="A27" s="86" t="s">
        <v>38</v>
      </c>
      <c r="B27" s="154">
        <v>2191</v>
      </c>
    </row>
    <row r="28" spans="1:3" x14ac:dyDescent="0.25">
      <c r="A28" s="86" t="s">
        <v>52</v>
      </c>
      <c r="B28" s="110">
        <v>3081.1150000000002</v>
      </c>
    </row>
    <row r="29" spans="1:3" x14ac:dyDescent="0.25">
      <c r="A29" s="86" t="s">
        <v>54</v>
      </c>
      <c r="B29" s="110">
        <v>3348.3299999999995</v>
      </c>
    </row>
    <row r="30" spans="1:3" x14ac:dyDescent="0.25">
      <c r="A30" s="86" t="s">
        <v>55</v>
      </c>
      <c r="B30" s="110">
        <v>1464.8</v>
      </c>
    </row>
    <row r="31" spans="1:3" x14ac:dyDescent="0.25">
      <c r="A31" s="86" t="s">
        <v>56</v>
      </c>
      <c r="B31" s="110"/>
    </row>
    <row r="32" spans="1:3" x14ac:dyDescent="0.25">
      <c r="A32" s="86" t="s">
        <v>57</v>
      </c>
      <c r="B32" s="110"/>
    </row>
    <row r="33" spans="1:2" x14ac:dyDescent="0.25">
      <c r="A33" s="86" t="s">
        <v>58</v>
      </c>
      <c r="B33" s="110"/>
    </row>
    <row r="34" spans="1:2" x14ac:dyDescent="0.25">
      <c r="A34" s="86" t="s">
        <v>59</v>
      </c>
      <c r="B34" s="110"/>
    </row>
    <row r="35" spans="1:2" ht="25.5" x14ac:dyDescent="0.25">
      <c r="A35" s="118" t="s">
        <v>103</v>
      </c>
      <c r="B35" s="154">
        <f>SUM(B23:B34)/8</f>
        <v>2498.7576649746193</v>
      </c>
    </row>
    <row r="36" spans="1:2" ht="22.5" x14ac:dyDescent="0.25">
      <c r="A36" s="119" t="s">
        <v>107</v>
      </c>
      <c r="B36" s="155">
        <f>B35-B18</f>
        <v>-241.85287119289342</v>
      </c>
    </row>
    <row r="38" spans="1:2" ht="7.5" customHeight="1" x14ac:dyDescent="0.25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LUCIO LEONARDO BUSI</cp:lastModifiedBy>
  <cp:lastPrinted>2015-11-24T08:21:38Z</cp:lastPrinted>
  <dcterms:created xsi:type="dcterms:W3CDTF">2014-04-30T16:08:06Z</dcterms:created>
  <dcterms:modified xsi:type="dcterms:W3CDTF">2020-10-02T09:44:01Z</dcterms:modified>
</cp:coreProperties>
</file>