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B59" i="1"/>
  <c r="CE80"/>
  <c r="B18" i="4"/>
  <c r="CH112" i="1" l="1"/>
  <c r="CE91"/>
  <c r="CE92"/>
  <c r="BA66"/>
  <c r="BA63"/>
  <c r="BA54"/>
  <c r="BA53"/>
  <c r="BA52"/>
  <c r="BA51"/>
  <c r="BA47"/>
  <c r="BA46"/>
  <c r="BA44"/>
  <c r="CE104" l="1"/>
  <c r="CE89"/>
  <c r="CE82"/>
  <c r="B35" i="4"/>
  <c r="AW49" i="1"/>
  <c r="AV45"/>
  <c r="AV54"/>
  <c r="AV72"/>
  <c r="AV66"/>
  <c r="AV64"/>
  <c r="AV63"/>
  <c r="AW72"/>
  <c r="AR50" l="1"/>
  <c r="AQ72" l="1"/>
  <c r="AQ66"/>
  <c r="AQ64"/>
  <c r="AQ61"/>
  <c r="AQ54"/>
  <c r="AQ45"/>
  <c r="BO87"/>
  <c r="AL71" l="1"/>
  <c r="AL45"/>
  <c r="AL44"/>
  <c r="AN66" l="1"/>
  <c r="BG87"/>
  <c r="BG81"/>
  <c r="BG82"/>
  <c r="AG72" l="1"/>
  <c r="AG69"/>
  <c r="AG66"/>
  <c r="AG64"/>
  <c r="AG47"/>
  <c r="AG45"/>
  <c r="AG44"/>
  <c r="AY87"/>
  <c r="AY82"/>
  <c r="AQ87"/>
  <c r="AQ82"/>
  <c r="AB70"/>
  <c r="AB66"/>
  <c r="AB65"/>
  <c r="AB52"/>
  <c r="AB46"/>
  <c r="AB45"/>
  <c r="AB44"/>
  <c r="W69"/>
  <c r="W66"/>
  <c r="W65"/>
  <c r="W51"/>
  <c r="W46"/>
  <c r="W67"/>
  <c r="AI87" l="1"/>
  <c r="R69"/>
  <c r="R66"/>
  <c r="R63"/>
  <c r="R46"/>
  <c r="R45"/>
  <c r="R44"/>
  <c r="AA87" l="1"/>
  <c r="AA89"/>
  <c r="S92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S10" s="1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<sst xmlns="http://schemas.openxmlformats.org/spreadsheetml/2006/main" count="917" uniqueCount="115">
  <si>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</si>
  <si>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</si>
  <si>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</si>
  <si>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</si>
  <si>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</si>
  <si>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</si>
  <si>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</si>
  <si>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</si>
  <si>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</si>
  <si>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</si>
  <si>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</si>
  <si>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</si>
  <si>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</si>
  <si>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</si>
  <si>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</si>
  <si>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</si>
  <si>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</si>
  <si>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</si>
  <si>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</si>
  <si>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</si>
  <si>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</si>
  <si>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</si>
  <si>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</si>
  <si>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</si>
  <si>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</si>
  <si>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</si>
  <si>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</si>
  <si>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</si>
  <si>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</si>
  <si>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</si>
  <si>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</si>
  <si>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</si>
  <si>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</si>
  <si>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</si>
  <si>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</si>
  <si>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</si>
  <si>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</si>
  <si>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</si>
  <si>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</si>
  <si>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</si>
  <si>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</si>
  <si>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</si>
  <si>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</si>
  <si>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</si>
  <si>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</si>
  <si>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</si>
  <si>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</si>
  <si>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</si>
  <si>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</si>
  <si>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</si>
  <si>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</si>
  <si>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</si>
  <si>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</si>
  <si>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</si>
  <si>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</si>
  <si>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</si>
  <si>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</si>
  <si>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</si>
  <si>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</si>
  <si>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</si>
  <si>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</si>
  <si>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</si>
  <si>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</si>
  <si>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</si>
  <si>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</si>
  <si>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</si>
  <si>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</si>
  <si>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</si>
  <si>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</si>
  <si>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</si>
  <si>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</si>
  <si>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</si>
  <si>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</si>
  <si>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</si>
  <si>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</si>
  <si>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</si>
  <si>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</si>
  <si>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</si>
  <si>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</si>
  <si>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</si>
  <si>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</si>
  <si>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</si>
  <si>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</si>
  <si>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</si>
  <si>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</si>
  <si>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</si>
  <si>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</si>
  <si>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</si>
  <si>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</si>
  <si>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</si>
  <si>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</si>
  <si>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</si>
  <si>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</si>
  <si>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</si>
  <si>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</si>
  <si>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</si>
  <si>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</si>
  <si>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</si>
  <si>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</si>
  <si>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</si>
  <si>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</si>
  <si>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</si>
  <si>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</si>
  <si>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</si>
  <si>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</si>
  <si>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</si>
  <si>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</si>
  <si>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</si>
  <si>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</si>
  <si>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</si>
  <si>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</si>
  <si>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</si>
  <si>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30 nov 2023</t>
  </si>
  <si>
    <t>diff.  Giacenza NOV. 2023 -2022</t>
  </si>
  <si>
    <t>Giac. Media NOV. 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</si>
</sst>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6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44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5497088"/>
        <c:axId val="55498624"/>
      </c:lineChart>
      <c:catAx>
        <c:axId val="5549708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498624"/>
        <c:crosses val="autoZero"/>
        <c:auto val="1"/>
        <c:lblAlgn val="ctr"/>
        <c:lblOffset val="100"/>
      </c:catAx>
      <c:valAx>
        <c:axId val="55498624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5497088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86"/>
          <c:y val="2.4242424242424229E-2"/>
          <c:w val="0.33007530600731305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749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60262272"/>
        <c:axId val="60263808"/>
      </c:lineChart>
      <c:catAx>
        <c:axId val="6026227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0263808"/>
        <c:crosses val="autoZero"/>
        <c:auto val="1"/>
        <c:lblAlgn val="ctr"/>
        <c:lblOffset val="100"/>
      </c:catAx>
      <c:valAx>
        <c:axId val="60263808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60262272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464"/>
          <c:y val="8.771929824561403E-3"/>
          <c:w val="0.33084831609163967"/>
          <c:h val="7.9311023622048463E-2"/>
        </c:manualLayout>
      </c:layout>
    </c:legend>
    <c:plotVisOnly val="1"/>
    <c:dispBlanksAs val="gap"/>
  </c:chart>
  <c:printSettings>
    <c:headerFooter/>
    <c:pageMargins b="0.74803149606302366" l="0.70866141732285781" r="0.70866141732285781" t="0.74803149606302366" header="0.31496062992127738" footer="0.3149606299212773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E1" activePane="topRight" state="frozenSplit"/>
      <selection activeCell="A40" sqref="A40"/>
      <selection pane="topRight" activeCell="D4" sqref="D4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45260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109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84</v>
      </c>
      <c r="R3" s="85">
        <v>23200.160000000003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215.45</v>
      </c>
      <c r="H4" s="22">
        <f>Z44</f>
        <v>76.680000000000007</v>
      </c>
      <c r="I4" s="22">
        <f>AE44</f>
        <v>60.02</v>
      </c>
      <c r="J4" s="22">
        <f>AJ44</f>
        <v>133.6</v>
      </c>
      <c r="K4" s="22">
        <f>AO44</f>
        <v>219.91000000000003</v>
      </c>
      <c r="L4" s="22">
        <f>AT44</f>
        <v>130.19999999999999</v>
      </c>
      <c r="M4" s="22">
        <f>AY44</f>
        <v>146.30000000000001</v>
      </c>
      <c r="N4" s="22">
        <f>BD44</f>
        <v>263.96000000000004</v>
      </c>
      <c r="O4" s="22">
        <f>BI44</f>
        <v>0</v>
      </c>
      <c r="Q4" s="81" t="s">
        <v>85</v>
      </c>
      <c r="R4" s="85">
        <v>15412.663999999999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533.04999999999995</v>
      </c>
      <c r="H5" s="23">
        <f>Z45</f>
        <v>565</v>
      </c>
      <c r="I5" s="23">
        <f>AE45</f>
        <v>600.9</v>
      </c>
      <c r="J5" s="23">
        <f>AJ45</f>
        <v>495.9</v>
      </c>
      <c r="K5" s="23">
        <f>AO45</f>
        <v>489</v>
      </c>
      <c r="L5" s="23">
        <f>AT45</f>
        <v>562</v>
      </c>
      <c r="M5" s="23">
        <f>AY45</f>
        <v>680.35</v>
      </c>
      <c r="N5" s="23">
        <f>BD45</f>
        <v>157.24</v>
      </c>
      <c r="O5" s="23">
        <f>BI45</f>
        <v>0</v>
      </c>
      <c r="P5" s="5"/>
      <c r="Q5" s="81" t="s">
        <v>86</v>
      </c>
      <c r="R5" s="85">
        <v>9822.3149999999987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428.09000000000003</v>
      </c>
      <c r="H6" s="23">
        <f t="shared" ref="H6:H32" si="7">Z46</f>
        <v>346.20000000000005</v>
      </c>
      <c r="I6" s="23">
        <f t="shared" ref="I6:I32" si="8">AE46</f>
        <v>489.5</v>
      </c>
      <c r="J6" s="23">
        <f t="shared" ref="J6:J32" si="9">AJ46</f>
        <v>264</v>
      </c>
      <c r="K6" s="23">
        <f t="shared" ref="K6:K32" si="10">AO46</f>
        <v>139</v>
      </c>
      <c r="L6" s="23">
        <f t="shared" ref="L6:L32" si="11">AT46</f>
        <v>614</v>
      </c>
      <c r="M6" s="23">
        <f t="shared" ref="M6:M32" si="12">AY46</f>
        <v>363</v>
      </c>
      <c r="N6" s="23">
        <f t="shared" ref="N6:N32" si="13">BD46</f>
        <v>631.26</v>
      </c>
      <c r="O6" s="23">
        <f t="shared" ref="O6:O32" si="14">BI46</f>
        <v>0</v>
      </c>
      <c r="P6" s="5"/>
      <c r="Q6" s="81" t="s">
        <v>87</v>
      </c>
      <c r="R6" s="85">
        <f>SUM(R2:R5)</f>
        <v>50617.849000000002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177.84</v>
      </c>
      <c r="I7" s="23">
        <f t="shared" si="8"/>
        <v>0</v>
      </c>
      <c r="J7" s="23">
        <f t="shared" si="9"/>
        <v>163.28</v>
      </c>
      <c r="K7" s="23">
        <f t="shared" si="10"/>
        <v>130.57</v>
      </c>
      <c r="L7" s="23">
        <f t="shared" si="11"/>
        <v>0</v>
      </c>
      <c r="M7" s="23">
        <f t="shared" si="12"/>
        <v>108.21</v>
      </c>
      <c r="N7" s="23">
        <f t="shared" si="13"/>
        <v>39.39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107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88</v>
      </c>
      <c r="R8" s="85">
        <f>P34</f>
        <v>47555.235000000001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327.59999999999997</v>
      </c>
      <c r="H9" s="23">
        <f t="shared" si="7"/>
        <v>175</v>
      </c>
      <c r="I9" s="23">
        <f t="shared" si="8"/>
        <v>174</v>
      </c>
      <c r="J9" s="23">
        <f t="shared" si="9"/>
        <v>146</v>
      </c>
      <c r="K9" s="23">
        <f t="shared" si="10"/>
        <v>256</v>
      </c>
      <c r="L9" s="23">
        <f t="shared" si="11"/>
        <v>180</v>
      </c>
      <c r="M9" s="23">
        <f t="shared" si="12"/>
        <v>0</v>
      </c>
      <c r="N9" s="23">
        <f t="shared" si="13"/>
        <v>142</v>
      </c>
      <c r="O9" s="23">
        <f t="shared" si="14"/>
        <v>0</v>
      </c>
      <c r="P9" s="5"/>
      <c r="Q9" s="81"/>
      <c r="R9" s="85"/>
      <c r="S9" s="85" t="s">
        <v>112</v>
      </c>
      <c r="T9" s="86" t="s">
        <v>89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95</v>
      </c>
      <c r="H10" s="23">
        <f t="shared" si="7"/>
        <v>134</v>
      </c>
      <c r="I10" s="23">
        <f t="shared" si="8"/>
        <v>79</v>
      </c>
      <c r="J10" s="23">
        <f t="shared" si="9"/>
        <v>36</v>
      </c>
      <c r="K10" s="23">
        <f t="shared" si="10"/>
        <v>38</v>
      </c>
      <c r="L10" s="23">
        <f t="shared" si="11"/>
        <v>73</v>
      </c>
      <c r="M10" s="23">
        <f t="shared" si="12"/>
        <v>97</v>
      </c>
      <c r="N10" s="23">
        <f t="shared" si="13"/>
        <v>58</v>
      </c>
      <c r="O10" s="23">
        <f t="shared" si="14"/>
        <v>0</v>
      </c>
      <c r="P10" s="5"/>
      <c r="Q10" s="82" t="s">
        <v>108</v>
      </c>
      <c r="R10" s="87">
        <f>R6-R8</f>
        <v>3062.6140000000014</v>
      </c>
      <c r="S10" s="128">
        <f>CI107</f>
        <v>2978.69</v>
      </c>
      <c r="T10" s="88">
        <f>S10-R10</f>
        <v>-83.924000000001342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257.60000000000002</v>
      </c>
      <c r="H11" s="23">
        <f t="shared" si="7"/>
        <v>210.15999999999997</v>
      </c>
      <c r="I11" s="23">
        <f t="shared" si="8"/>
        <v>238.80000000000007</v>
      </c>
      <c r="J11" s="23">
        <f t="shared" si="9"/>
        <v>87.600000000000023</v>
      </c>
      <c r="K11" s="23">
        <f t="shared" si="10"/>
        <v>309.59999999999997</v>
      </c>
      <c r="L11" s="23">
        <f t="shared" si="11"/>
        <v>227.60000000000002</v>
      </c>
      <c r="M11" s="23">
        <f t="shared" si="12"/>
        <v>273.2</v>
      </c>
      <c r="N11" s="23">
        <f t="shared" si="13"/>
        <v>252.73000000000002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352.1</v>
      </c>
      <c r="H12" s="23">
        <f t="shared" si="7"/>
        <v>233.79999999999993</v>
      </c>
      <c r="I12" s="23">
        <f t="shared" si="8"/>
        <v>133.60000000000002</v>
      </c>
      <c r="J12" s="23">
        <f t="shared" si="9"/>
        <v>286.3</v>
      </c>
      <c r="K12" s="23">
        <f t="shared" si="10"/>
        <v>118.3</v>
      </c>
      <c r="L12" s="23">
        <f t="shared" si="11"/>
        <v>122.5</v>
      </c>
      <c r="M12" s="23">
        <f t="shared" si="12"/>
        <v>482.3</v>
      </c>
      <c r="N12" s="23">
        <f t="shared" si="13"/>
        <v>395.55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56.000000000000028</v>
      </c>
      <c r="H13" s="23">
        <f t="shared" si="7"/>
        <v>243.60000000000002</v>
      </c>
      <c r="I13" s="23">
        <f t="shared" si="8"/>
        <v>177.60000000000002</v>
      </c>
      <c r="J13" s="23">
        <f t="shared" si="9"/>
        <v>201.19999999999993</v>
      </c>
      <c r="K13" s="23">
        <f t="shared" si="10"/>
        <v>329.6</v>
      </c>
      <c r="L13" s="23">
        <f t="shared" si="11"/>
        <v>318.7999999999999</v>
      </c>
      <c r="M13" s="23">
        <f t="shared" si="12"/>
        <v>259.5</v>
      </c>
      <c r="N13" s="23">
        <f t="shared" si="13"/>
        <v>307.59999999999991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48.11</v>
      </c>
      <c r="H14" s="23">
        <f t="shared" si="7"/>
        <v>107.74000000000001</v>
      </c>
      <c r="I14" s="23">
        <f t="shared" si="8"/>
        <v>12.37</v>
      </c>
      <c r="J14" s="23">
        <f t="shared" si="9"/>
        <v>0</v>
      </c>
      <c r="K14" s="23">
        <f t="shared" si="10"/>
        <v>3.55</v>
      </c>
      <c r="L14" s="23">
        <f t="shared" si="11"/>
        <v>34.230000000000004</v>
      </c>
      <c r="M14" s="23">
        <f t="shared" si="12"/>
        <v>145.72</v>
      </c>
      <c r="N14" s="23">
        <f t="shared" si="13"/>
        <v>103.81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30.399999999999991</v>
      </c>
      <c r="H15" s="23">
        <f t="shared" si="7"/>
        <v>52.640000000000022</v>
      </c>
      <c r="I15" s="23">
        <f t="shared" si="8"/>
        <v>30.879999999999995</v>
      </c>
      <c r="J15" s="23">
        <f t="shared" si="9"/>
        <v>1.1199999999999974</v>
      </c>
      <c r="K15" s="23">
        <f t="shared" si="10"/>
        <v>131.52000000000001</v>
      </c>
      <c r="L15" s="23">
        <f t="shared" si="11"/>
        <v>0.64</v>
      </c>
      <c r="M15" s="23">
        <f t="shared" si="12"/>
        <v>15.200000000000003</v>
      </c>
      <c r="N15" s="23">
        <f t="shared" si="13"/>
        <v>77.410000000000025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47.400000000000006</v>
      </c>
      <c r="H16" s="23">
        <f t="shared" si="7"/>
        <v>14.04</v>
      </c>
      <c r="I16" s="23">
        <f t="shared" si="8"/>
        <v>4.08</v>
      </c>
      <c r="J16" s="23">
        <f t="shared" si="9"/>
        <v>13.68</v>
      </c>
      <c r="K16" s="23">
        <f t="shared" si="10"/>
        <v>-80.28</v>
      </c>
      <c r="L16" s="23">
        <f t="shared" si="11"/>
        <v>15.840000000000003</v>
      </c>
      <c r="M16" s="23">
        <f t="shared" si="12"/>
        <v>47.879999999999995</v>
      </c>
      <c r="N16" s="23">
        <f t="shared" si="13"/>
        <v>3.3600000000000136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113.60000000000002</v>
      </c>
      <c r="H17" s="23">
        <f t="shared" si="7"/>
        <v>183.2</v>
      </c>
      <c r="I17" s="23">
        <f t="shared" si="8"/>
        <v>125.20000000000005</v>
      </c>
      <c r="J17" s="23">
        <f t="shared" si="9"/>
        <v>87.599999999999937</v>
      </c>
      <c r="K17" s="23">
        <f t="shared" si="10"/>
        <v>72.80000000000004</v>
      </c>
      <c r="L17" s="23">
        <f t="shared" si="11"/>
        <v>66.399999999999977</v>
      </c>
      <c r="M17" s="23">
        <f t="shared" si="12"/>
        <v>38.000000000000028</v>
      </c>
      <c r="N17" s="23">
        <f t="shared" si="13"/>
        <v>112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3</v>
      </c>
      <c r="H18" s="23">
        <f t="shared" si="7"/>
        <v>0</v>
      </c>
      <c r="I18" s="23">
        <f t="shared" si="8"/>
        <v>12</v>
      </c>
      <c r="J18" s="23">
        <f t="shared" si="9"/>
        <v>-13</v>
      </c>
      <c r="K18" s="23">
        <f t="shared" si="10"/>
        <v>13</v>
      </c>
      <c r="L18" s="23">
        <f t="shared" si="11"/>
        <v>0</v>
      </c>
      <c r="M18" s="23">
        <f t="shared" si="12"/>
        <v>4</v>
      </c>
      <c r="N18" s="23">
        <f t="shared" si="13"/>
        <v>123.47999999999999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89</v>
      </c>
      <c r="H19" s="23">
        <f t="shared" si="7"/>
        <v>170</v>
      </c>
      <c r="I19" s="23">
        <f t="shared" si="8"/>
        <v>76</v>
      </c>
      <c r="J19" s="23">
        <f t="shared" si="9"/>
        <v>168</v>
      </c>
      <c r="K19" s="23">
        <f t="shared" si="10"/>
        <v>262</v>
      </c>
      <c r="L19" s="23">
        <f t="shared" si="11"/>
        <v>75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195</v>
      </c>
      <c r="H20" s="23">
        <f t="shared" si="7"/>
        <v>429</v>
      </c>
      <c r="I20" s="23">
        <f t="shared" si="8"/>
        <v>236</v>
      </c>
      <c r="J20" s="23">
        <f t="shared" si="9"/>
        <v>176</v>
      </c>
      <c r="K20" s="23">
        <f t="shared" si="10"/>
        <v>296</v>
      </c>
      <c r="L20" s="23">
        <f t="shared" si="11"/>
        <v>233</v>
      </c>
      <c r="M20" s="23">
        <f t="shared" si="12"/>
        <v>290</v>
      </c>
      <c r="N20" s="23">
        <f t="shared" si="13"/>
        <v>311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42</v>
      </c>
      <c r="H21" s="23">
        <f t="shared" si="7"/>
        <v>20.405000000000001</v>
      </c>
      <c r="I21" s="23">
        <f t="shared" si="8"/>
        <v>26.045000000000002</v>
      </c>
      <c r="J21" s="23">
        <f t="shared" si="9"/>
        <v>35.06</v>
      </c>
      <c r="K21" s="23">
        <f t="shared" si="10"/>
        <v>8.64</v>
      </c>
      <c r="L21" s="23">
        <f t="shared" si="11"/>
        <v>19.690000000000001</v>
      </c>
      <c r="M21" s="23">
        <f t="shared" si="12"/>
        <v>53.2</v>
      </c>
      <c r="N21" s="23">
        <f t="shared" si="13"/>
        <v>37.259999999999991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2</v>
      </c>
      <c r="I22" s="23">
        <f t="shared" si="8"/>
        <v>0.4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40</v>
      </c>
      <c r="N22" s="23">
        <f t="shared" si="13"/>
        <v>5.519999999999996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99.492385786802032</v>
      </c>
      <c r="H23" s="23">
        <f t="shared" si="7"/>
        <v>40</v>
      </c>
      <c r="I23" s="23">
        <f t="shared" si="8"/>
        <v>9.18</v>
      </c>
      <c r="J23" s="23">
        <f t="shared" si="9"/>
        <v>6.3000000000000007</v>
      </c>
      <c r="K23" s="23">
        <f t="shared" si="10"/>
        <v>219.5</v>
      </c>
      <c r="L23" s="23">
        <f t="shared" si="11"/>
        <v>45</v>
      </c>
      <c r="M23" s="23">
        <f t="shared" si="12"/>
        <v>166.58999999999997</v>
      </c>
      <c r="N23" s="23">
        <f t="shared" si="13"/>
        <v>185.39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351.62</v>
      </c>
      <c r="H24" s="23">
        <f t="shared" si="7"/>
        <v>458.12</v>
      </c>
      <c r="I24" s="23">
        <f t="shared" si="8"/>
        <v>256.63</v>
      </c>
      <c r="J24" s="23">
        <f t="shared" si="9"/>
        <v>496.86</v>
      </c>
      <c r="K24" s="23">
        <f t="shared" si="10"/>
        <v>178.04000000000002</v>
      </c>
      <c r="L24" s="23">
        <f t="shared" si="11"/>
        <v>462.01</v>
      </c>
      <c r="M24" s="23">
        <f t="shared" si="12"/>
        <v>438.48</v>
      </c>
      <c r="N24" s="23">
        <f t="shared" si="13"/>
        <v>508.07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25.5</v>
      </c>
      <c r="H25" s="23">
        <f t="shared" si="7"/>
        <v>58.25</v>
      </c>
      <c r="I25" s="23">
        <f t="shared" si="8"/>
        <v>50</v>
      </c>
      <c r="J25" s="23">
        <f t="shared" si="9"/>
        <v>40.5</v>
      </c>
      <c r="K25" s="23">
        <f t="shared" si="10"/>
        <v>40.5</v>
      </c>
      <c r="L25" s="23">
        <f t="shared" si="11"/>
        <v>42.75</v>
      </c>
      <c r="M25" s="23">
        <f t="shared" si="12"/>
        <v>44</v>
      </c>
      <c r="N25" s="23">
        <f t="shared" si="13"/>
        <v>24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155.95000000000002</v>
      </c>
      <c r="H26" s="23">
        <f t="shared" si="7"/>
        <v>137.96</v>
      </c>
      <c r="I26" s="23">
        <f t="shared" si="8"/>
        <v>74.489999999999995</v>
      </c>
      <c r="J26" s="23">
        <f t="shared" si="9"/>
        <v>162.85</v>
      </c>
      <c r="K26" s="23">
        <f t="shared" si="10"/>
        <v>126.4</v>
      </c>
      <c r="L26" s="23">
        <f t="shared" si="11"/>
        <v>37.660000000000004</v>
      </c>
      <c r="M26" s="23">
        <f t="shared" si="12"/>
        <v>93.38</v>
      </c>
      <c r="N26" s="23">
        <f t="shared" si="13"/>
        <v>158.69000000000003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63.52</v>
      </c>
      <c r="I27" s="23">
        <f t="shared" si="8"/>
        <v>0</v>
      </c>
      <c r="J27" s="23">
        <f t="shared" si="9"/>
        <v>39.04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49.18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54</v>
      </c>
      <c r="H28" s="23">
        <f t="shared" si="7"/>
        <v>108</v>
      </c>
      <c r="I28" s="23">
        <f t="shared" si="8"/>
        <v>81</v>
      </c>
      <c r="J28" s="23">
        <f t="shared" si="9"/>
        <v>117</v>
      </c>
      <c r="K28" s="23">
        <f t="shared" si="10"/>
        <v>48</v>
      </c>
      <c r="L28" s="23">
        <f t="shared" si="11"/>
        <v>45</v>
      </c>
      <c r="M28" s="23">
        <f t="shared" si="12"/>
        <v>81</v>
      </c>
      <c r="N28" s="23">
        <f t="shared" si="13"/>
        <v>72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189.59999999999997</v>
      </c>
      <c r="H29" s="23">
        <f t="shared" si="7"/>
        <v>192</v>
      </c>
      <c r="I29" s="23">
        <f t="shared" si="8"/>
        <v>50.2</v>
      </c>
      <c r="J29" s="23">
        <f t="shared" si="9"/>
        <v>124.36999999999999</v>
      </c>
      <c r="K29" s="23">
        <f t="shared" si="10"/>
        <v>86.4</v>
      </c>
      <c r="L29" s="23">
        <f t="shared" si="11"/>
        <v>38.4</v>
      </c>
      <c r="M29" s="23">
        <f t="shared" si="12"/>
        <v>214.2</v>
      </c>
      <c r="N29" s="23">
        <f t="shared" si="13"/>
        <v>221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94.36</v>
      </c>
      <c r="H30" s="23">
        <f t="shared" si="7"/>
        <v>80.95</v>
      </c>
      <c r="I30" s="23">
        <f t="shared" si="8"/>
        <v>181.55</v>
      </c>
      <c r="J30" s="23">
        <f t="shared" si="9"/>
        <v>15.97</v>
      </c>
      <c r="K30" s="23">
        <f t="shared" si="10"/>
        <v>0</v>
      </c>
      <c r="L30" s="23">
        <f t="shared" si="11"/>
        <v>61.09</v>
      </c>
      <c r="M30" s="23">
        <f t="shared" si="12"/>
        <v>186.55</v>
      </c>
      <c r="N30" s="23">
        <f t="shared" si="13"/>
        <v>52.47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21</v>
      </c>
      <c r="H31" s="23">
        <f t="shared" si="7"/>
        <v>14</v>
      </c>
      <c r="I31" s="23">
        <f t="shared" si="8"/>
        <v>14</v>
      </c>
      <c r="J31" s="23">
        <f t="shared" si="9"/>
        <v>240</v>
      </c>
      <c r="K31" s="23">
        <f t="shared" si="10"/>
        <v>264.39999999999998</v>
      </c>
      <c r="L31" s="23">
        <f t="shared" si="11"/>
        <v>536</v>
      </c>
      <c r="M31" s="23">
        <f t="shared" si="12"/>
        <v>224.57999999999998</v>
      </c>
      <c r="N31" s="23">
        <f t="shared" si="13"/>
        <v>78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345</v>
      </c>
      <c r="H32" s="23">
        <f t="shared" si="7"/>
        <v>274.5</v>
      </c>
      <c r="I32" s="23">
        <f t="shared" si="8"/>
        <v>89.8</v>
      </c>
      <c r="J32" s="23">
        <f t="shared" si="9"/>
        <v>509.2</v>
      </c>
      <c r="K32" s="23">
        <f t="shared" si="10"/>
        <v>306</v>
      </c>
      <c r="L32" s="23">
        <f t="shared" si="11"/>
        <v>489.2</v>
      </c>
      <c r="M32" s="23">
        <f t="shared" si="12"/>
        <v>350.8</v>
      </c>
      <c r="N32" s="23">
        <f t="shared" si="13"/>
        <v>548.87</v>
      </c>
      <c r="O32" s="23">
        <f t="shared" si="14"/>
        <v>0</v>
      </c>
      <c r="P32" s="5"/>
    </row>
    <row r="33" spans="1:62" ht="15.75">
      <c r="A33" s="106" t="s">
        <v>96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23.28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4193.2023857868016</v>
      </c>
      <c r="H34" s="118">
        <f t="shared" si="16"/>
        <v>4568.6050000000005</v>
      </c>
      <c r="I34" s="118">
        <f t="shared" si="16"/>
        <v>3283.2449999999999</v>
      </c>
      <c r="J34" s="118">
        <f t="shared" si="16"/>
        <v>4034.4299999999994</v>
      </c>
      <c r="K34" s="118">
        <f t="shared" si="16"/>
        <v>4006.4500000000003</v>
      </c>
      <c r="L34" s="118">
        <f>SUM(L4:L33)</f>
        <v>4430.01</v>
      </c>
      <c r="M34" s="118">
        <f t="shared" si="16"/>
        <v>4843.4399999999996</v>
      </c>
      <c r="N34" s="118">
        <f t="shared" si="16"/>
        <v>4919.24</v>
      </c>
      <c r="O34" s="118">
        <f t="shared" si="16"/>
        <v>0</v>
      </c>
      <c r="P34" s="65">
        <f>SUM(D34:O34)</f>
        <v>47555.235000000001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G35">
        <v>402</v>
      </c>
      <c r="H35">
        <v>342</v>
      </c>
      <c r="I35">
        <v>371</v>
      </c>
      <c r="J35">
        <v>360</v>
      </c>
      <c r="K35">
        <v>248</v>
      </c>
      <c r="L35">
        <v>431</v>
      </c>
      <c r="M35">
        <v>362</v>
      </c>
      <c r="N35">
        <v>363</v>
      </c>
      <c r="O35" s="92"/>
      <c r="P35">
        <f>SUM(D35:O35)</f>
        <v>4034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>
        <f t="shared" si="17"/>
        <v>10.430851705937318</v>
      </c>
      <c r="H36" s="64">
        <f t="shared" si="17"/>
        <v>13.358494152046784</v>
      </c>
      <c r="I36" s="64">
        <f t="shared" si="17"/>
        <v>8.8497169811320759</v>
      </c>
      <c r="J36" s="64">
        <f t="shared" si="17"/>
        <v>11.206749999999998</v>
      </c>
      <c r="K36" s="64">
        <f t="shared" si="17"/>
        <v>16.155040322580646</v>
      </c>
      <c r="L36" s="64">
        <f t="shared" si="17"/>
        <v>10.278445475638051</v>
      </c>
      <c r="M36" s="64">
        <f t="shared" si="17"/>
        <v>13.379668508287292</v>
      </c>
      <c r="N36" s="64">
        <f t="shared" si="17"/>
        <v>13.551625344352617</v>
      </c>
      <c r="O36" s="64" t="e">
        <f t="shared" si="17"/>
        <v>#DIV/0!</v>
      </c>
      <c r="P36" s="64">
        <f>P34/P35</f>
        <v>11.788605602379771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9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40"/>
      <c r="B41" s="138" t="s">
        <v>95</v>
      </c>
      <c r="C41" s="1" t="s">
        <v>5</v>
      </c>
      <c r="D41" s="1" t="s">
        <v>3</v>
      </c>
      <c r="E41" s="138" t="s">
        <v>95</v>
      </c>
      <c r="F41" s="61" t="s">
        <v>30</v>
      </c>
      <c r="G41" s="138" t="s">
        <v>95</v>
      </c>
      <c r="H41" s="1" t="s">
        <v>5</v>
      </c>
      <c r="I41" s="1" t="s">
        <v>3</v>
      </c>
      <c r="J41" s="138" t="s">
        <v>95</v>
      </c>
      <c r="K41" s="61" t="s">
        <v>31</v>
      </c>
      <c r="L41" s="138" t="s">
        <v>95</v>
      </c>
      <c r="M41" s="1" t="s">
        <v>5</v>
      </c>
      <c r="N41" s="1" t="s">
        <v>3</v>
      </c>
      <c r="O41" s="138" t="s">
        <v>95</v>
      </c>
      <c r="P41" s="61" t="s">
        <v>32</v>
      </c>
      <c r="Q41" s="138" t="s">
        <v>95</v>
      </c>
      <c r="R41" s="1" t="s">
        <v>5</v>
      </c>
      <c r="S41" s="1" t="s">
        <v>3</v>
      </c>
      <c r="T41" s="138" t="s">
        <v>95</v>
      </c>
      <c r="U41" s="61" t="s">
        <v>33</v>
      </c>
      <c r="V41" s="138" t="s">
        <v>95</v>
      </c>
      <c r="W41" s="1" t="s">
        <v>5</v>
      </c>
      <c r="X41" s="1" t="s">
        <v>3</v>
      </c>
      <c r="Y41" s="138" t="s">
        <v>95</v>
      </c>
      <c r="Z41" s="61" t="s">
        <v>38</v>
      </c>
      <c r="AA41" s="138" t="s">
        <v>95</v>
      </c>
      <c r="AB41" s="1" t="s">
        <v>5</v>
      </c>
      <c r="AC41" s="1" t="s">
        <v>3</v>
      </c>
      <c r="AD41" s="138" t="s">
        <v>95</v>
      </c>
      <c r="AE41" s="61" t="s">
        <v>52</v>
      </c>
      <c r="AF41" s="138" t="s">
        <v>95</v>
      </c>
      <c r="AG41" s="1" t="s">
        <v>5</v>
      </c>
      <c r="AH41" s="1" t="s">
        <v>3</v>
      </c>
      <c r="AI41" s="138" t="s">
        <v>95</v>
      </c>
      <c r="AJ41" s="61" t="s">
        <v>54</v>
      </c>
      <c r="AK41" s="138" t="s">
        <v>95</v>
      </c>
      <c r="AL41" s="1" t="s">
        <v>5</v>
      </c>
      <c r="AM41" s="1" t="s">
        <v>3</v>
      </c>
      <c r="AN41" s="138" t="s">
        <v>95</v>
      </c>
      <c r="AO41" s="61" t="s">
        <v>55</v>
      </c>
      <c r="AP41" s="138" t="s">
        <v>95</v>
      </c>
      <c r="AQ41" s="1" t="s">
        <v>5</v>
      </c>
      <c r="AR41" s="1" t="s">
        <v>3</v>
      </c>
      <c r="AS41" s="138" t="s">
        <v>95</v>
      </c>
      <c r="AT41" s="61" t="s">
        <v>56</v>
      </c>
      <c r="AU41" s="138" t="s">
        <v>95</v>
      </c>
      <c r="AV41" s="1" t="s">
        <v>5</v>
      </c>
      <c r="AW41" s="1" t="s">
        <v>3</v>
      </c>
      <c r="AX41" s="138" t="s">
        <v>95</v>
      </c>
      <c r="AY41" s="61" t="s">
        <v>57</v>
      </c>
      <c r="AZ41" s="138" t="s">
        <v>95</v>
      </c>
      <c r="BA41" s="1" t="s">
        <v>5</v>
      </c>
      <c r="BB41" s="1" t="s">
        <v>3</v>
      </c>
      <c r="BC41" s="138" t="s">
        <v>95</v>
      </c>
      <c r="BD41" s="61" t="s">
        <v>58</v>
      </c>
      <c r="BE41" s="138" t="s">
        <v>95</v>
      </c>
      <c r="BF41" s="1" t="s">
        <v>93</v>
      </c>
      <c r="BG41" s="1" t="s">
        <v>92</v>
      </c>
      <c r="BH41" s="138" t="s">
        <v>95</v>
      </c>
      <c r="BI41" s="61" t="s">
        <v>59</v>
      </c>
    </row>
    <row r="42" spans="1:62" ht="15" customHeight="1">
      <c r="A42" s="140"/>
      <c r="B42" s="138"/>
      <c r="C42" s="8" t="s">
        <v>69</v>
      </c>
      <c r="D42" s="1" t="s">
        <v>94</v>
      </c>
      <c r="E42" s="138"/>
      <c r="F42" s="61"/>
      <c r="G42" s="138"/>
      <c r="H42" s="8" t="s">
        <v>69</v>
      </c>
      <c r="I42" s="1"/>
      <c r="J42" s="138"/>
      <c r="K42" s="61"/>
      <c r="L42" s="138"/>
      <c r="M42" s="8" t="s">
        <v>69</v>
      </c>
      <c r="N42" s="1"/>
      <c r="O42" s="138"/>
      <c r="P42" s="61"/>
      <c r="Q42" s="138"/>
      <c r="R42" s="8" t="s">
        <v>69</v>
      </c>
      <c r="S42" s="1"/>
      <c r="T42" s="138"/>
      <c r="U42" s="61"/>
      <c r="V42" s="138"/>
      <c r="W42" s="8" t="s">
        <v>69</v>
      </c>
      <c r="X42" s="1"/>
      <c r="Y42" s="138"/>
      <c r="Z42" s="61"/>
      <c r="AA42" s="138"/>
      <c r="AB42" s="8" t="s">
        <v>69</v>
      </c>
      <c r="AC42" s="1"/>
      <c r="AD42" s="138"/>
      <c r="AE42" s="61"/>
      <c r="AF42" s="138"/>
      <c r="AG42" s="8" t="s">
        <v>69</v>
      </c>
      <c r="AH42" s="1"/>
      <c r="AI42" s="138"/>
      <c r="AJ42" s="61"/>
      <c r="AK42" s="138"/>
      <c r="AL42" s="8" t="s">
        <v>69</v>
      </c>
      <c r="AM42" s="1"/>
      <c r="AN42" s="138"/>
      <c r="AO42" s="61"/>
      <c r="AP42" s="138"/>
      <c r="AQ42" s="8" t="s">
        <v>69</v>
      </c>
      <c r="AR42" s="1"/>
      <c r="AS42" s="138"/>
      <c r="AT42" s="61"/>
      <c r="AU42" s="138"/>
      <c r="AV42" s="8" t="s">
        <v>69</v>
      </c>
      <c r="AW42" s="1"/>
      <c r="AX42" s="138"/>
      <c r="AY42" s="61"/>
      <c r="AZ42" s="138"/>
      <c r="BA42" s="8" t="s">
        <v>69</v>
      </c>
      <c r="BB42" s="1"/>
      <c r="BC42" s="138"/>
      <c r="BD42" s="61"/>
      <c r="BE42" s="138"/>
      <c r="BF42" s="8" t="s">
        <v>69</v>
      </c>
      <c r="BG42" s="1"/>
      <c r="BH42" s="138"/>
      <c r="BI42" s="61"/>
    </row>
    <row r="43" spans="1:62">
      <c r="A43" s="141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32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>
        <v>74.199999999999989</v>
      </c>
      <c r="R44" s="16">
        <f>55.15+92.4</f>
        <v>147.55000000000001</v>
      </c>
      <c r="S44" s="19">
        <v>17.5</v>
      </c>
      <c r="T44" s="20">
        <f>AE80</f>
        <v>23.799999999999997</v>
      </c>
      <c r="U44" s="56">
        <f>(Q44+R44+S44)-T44</f>
        <v>215.45</v>
      </c>
      <c r="V44" s="20">
        <v>23.799999999999997</v>
      </c>
      <c r="W44" s="16">
        <v>8.08</v>
      </c>
      <c r="X44" s="19">
        <v>60.9</v>
      </c>
      <c r="Y44" s="20">
        <f>AM80</f>
        <v>16.099999999999998</v>
      </c>
      <c r="Z44" s="56">
        <f>(V44+W44+X44)-Y44</f>
        <v>76.680000000000007</v>
      </c>
      <c r="AA44" s="16">
        <v>16.099999999999998</v>
      </c>
      <c r="AB44" s="16">
        <f>32.02+38.5</f>
        <v>70.52000000000001</v>
      </c>
      <c r="AC44" s="19">
        <v>23.099999999999998</v>
      </c>
      <c r="AD44" s="20">
        <f>AU80</f>
        <v>49.699999999999996</v>
      </c>
      <c r="AE44" s="56">
        <f>(AA44+AB44+AC44)-AD44</f>
        <v>60.02</v>
      </c>
      <c r="AF44" s="16">
        <v>49.699999999999996</v>
      </c>
      <c r="AG44" s="16">
        <f>44+154</f>
        <v>198</v>
      </c>
      <c r="AH44" s="19">
        <v>74.199999999999989</v>
      </c>
      <c r="AI44" s="20">
        <f>BC80</f>
        <v>188.29999999999998</v>
      </c>
      <c r="AJ44" s="56">
        <f>(AF44+AG44+AH44)-AI44</f>
        <v>133.6</v>
      </c>
      <c r="AK44" s="16">
        <v>188.29999999999998</v>
      </c>
      <c r="AL44" s="16">
        <f>21.81+70</f>
        <v>91.81</v>
      </c>
      <c r="AM44" s="19">
        <v>35.699999999999996</v>
      </c>
      <c r="AN44" s="20">
        <f>BK80</f>
        <v>95.899999999999991</v>
      </c>
      <c r="AO44" s="56">
        <f>(AK44+AL44+AM44)-AN44</f>
        <v>219.91000000000003</v>
      </c>
      <c r="AP44" s="16">
        <v>95.899999999999991</v>
      </c>
      <c r="AQ44" s="16">
        <v>94.5</v>
      </c>
      <c r="AR44" s="19">
        <v>22.4</v>
      </c>
      <c r="AS44" s="20">
        <f>BS80</f>
        <v>82.6</v>
      </c>
      <c r="AT44" s="56">
        <f>(AP44+AQ44+AR44)-AS44</f>
        <v>130.19999999999999</v>
      </c>
      <c r="AU44" s="16">
        <v>82.6</v>
      </c>
      <c r="AV44" s="83">
        <v>94.5</v>
      </c>
      <c r="AW44" s="19">
        <v>61.599999999999994</v>
      </c>
      <c r="AX44" s="83">
        <f>CA80</f>
        <v>92.399999999999991</v>
      </c>
      <c r="AY44" s="56">
        <f>(AU44+AV44+AW44)-AX44</f>
        <v>146.30000000000001</v>
      </c>
      <c r="AZ44" s="83">
        <v>92.399999999999991</v>
      </c>
      <c r="BA44" s="16">
        <f>159.66+94.5</f>
        <v>254.16</v>
      </c>
      <c r="BB44" s="137">
        <v>84.699999999999989</v>
      </c>
      <c r="BC44" s="20">
        <f>CI80</f>
        <v>167.29999999999998</v>
      </c>
      <c r="BD44" s="56">
        <f>(AZ44+BA44+BB44)-BC44</f>
        <v>263.96000000000004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>
        <v>122</v>
      </c>
      <c r="R45" s="16">
        <f>30+42.05+288</f>
        <v>360.05</v>
      </c>
      <c r="S45" s="19">
        <v>134</v>
      </c>
      <c r="T45" s="20">
        <f t="shared" ref="T45" si="22">AE81</f>
        <v>83</v>
      </c>
      <c r="U45" s="57">
        <f>(Q45+R45+S45)-T45</f>
        <v>533.04999999999995</v>
      </c>
      <c r="V45" s="20">
        <v>83</v>
      </c>
      <c r="W45" s="16">
        <v>384</v>
      </c>
      <c r="X45" s="19">
        <v>272</v>
      </c>
      <c r="Y45" s="20">
        <f t="shared" ref="Y45" si="23">AM81</f>
        <v>174</v>
      </c>
      <c r="Z45" s="57">
        <f>(V45+W45+X45)-Y45</f>
        <v>565</v>
      </c>
      <c r="AA45" s="16">
        <v>174</v>
      </c>
      <c r="AB45" s="16">
        <f>191.9+288</f>
        <v>479.9</v>
      </c>
      <c r="AC45" s="19">
        <v>76</v>
      </c>
      <c r="AD45" s="20">
        <f t="shared" ref="AD45" si="24">AU81</f>
        <v>129</v>
      </c>
      <c r="AE45" s="57">
        <f t="shared" ref="AE45:AE71" si="25">AA45+AB45+AC45-AD45</f>
        <v>600.9</v>
      </c>
      <c r="AF45" s="16">
        <v>129</v>
      </c>
      <c r="AG45" s="125">
        <f>248.9+384</f>
        <v>632.9</v>
      </c>
      <c r="AH45" s="19">
        <v>155</v>
      </c>
      <c r="AI45" s="20">
        <f t="shared" ref="AI45" si="26">BC81</f>
        <v>421</v>
      </c>
      <c r="AJ45" s="57">
        <f t="shared" ref="AJ45:AJ71" si="27">AF45+AG45+AH45-AI45</f>
        <v>495.9</v>
      </c>
      <c r="AK45" s="16">
        <v>421</v>
      </c>
      <c r="AL45" s="16">
        <f>135+192</f>
        <v>327</v>
      </c>
      <c r="AM45" s="19">
        <v>59</v>
      </c>
      <c r="AN45" s="20">
        <f t="shared" ref="AN45" si="28">BK81</f>
        <v>318</v>
      </c>
      <c r="AO45" s="57">
        <f t="shared" ref="AO45:AO71" si="29">AK45+AL45+AM45-AN45</f>
        <v>489</v>
      </c>
      <c r="AP45" s="16">
        <v>318</v>
      </c>
      <c r="AQ45" s="16">
        <f>207+15+276</f>
        <v>498</v>
      </c>
      <c r="AR45" s="19">
        <v>74</v>
      </c>
      <c r="AS45" s="20">
        <f t="shared" ref="AS45" si="30">BS81</f>
        <v>328</v>
      </c>
      <c r="AT45" s="57">
        <f t="shared" ref="AT45:AT71" si="31">AP45+AQ45+AR45-AS45</f>
        <v>562</v>
      </c>
      <c r="AU45" s="16">
        <v>328</v>
      </c>
      <c r="AV45" s="16">
        <f>108.75+22.6+48</f>
        <v>179.35</v>
      </c>
      <c r="AW45" s="19">
        <v>191</v>
      </c>
      <c r="AX45" s="83">
        <f t="shared" ref="AX45" si="32">CA81</f>
        <v>18</v>
      </c>
      <c r="AY45" s="57">
        <f t="shared" ref="AY45:AY71" si="33">AU45+AV45+AW45-AX45</f>
        <v>680.35</v>
      </c>
      <c r="AZ45" s="83">
        <v>18</v>
      </c>
      <c r="BA45" s="16">
        <v>103.24</v>
      </c>
      <c r="BB45" s="125">
        <v>87</v>
      </c>
      <c r="BC45" s="20">
        <f t="shared" ref="BC45" si="34">CI81</f>
        <v>51</v>
      </c>
      <c r="BD45" s="57">
        <f t="shared" ref="BD45:BD72" si="35">AZ45+BA45+BB45-BC45</f>
        <v>157.24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>
        <v>146</v>
      </c>
      <c r="R46" s="16">
        <f>72.09+240</f>
        <v>312.09000000000003</v>
      </c>
      <c r="S46" s="19">
        <v>78</v>
      </c>
      <c r="T46" s="20">
        <f t="shared" ref="T46:T65" si="43">AE82</f>
        <v>108</v>
      </c>
      <c r="U46" s="57">
        <f t="shared" ref="U46:U71" si="44">(Q46+R46+S46)-T46</f>
        <v>428.09000000000003</v>
      </c>
      <c r="V46" s="20">
        <v>108</v>
      </c>
      <c r="W46" s="16">
        <f>88.2+240</f>
        <v>328.2</v>
      </c>
      <c r="X46" s="19">
        <v>210</v>
      </c>
      <c r="Y46" s="20">
        <f t="shared" ref="Y46:Y65" si="45">AM82</f>
        <v>300</v>
      </c>
      <c r="Z46" s="57">
        <f t="shared" ref="Z46:Z71" si="46">(V46+W46+X46)-Y46</f>
        <v>346.20000000000005</v>
      </c>
      <c r="AA46" s="16">
        <v>300</v>
      </c>
      <c r="AB46" s="16">
        <f>60+180</f>
        <v>240</v>
      </c>
      <c r="AC46" s="19">
        <v>62.5</v>
      </c>
      <c r="AD46" s="20">
        <f t="shared" ref="AD46:AD65" si="47">AU82</f>
        <v>113</v>
      </c>
      <c r="AE46" s="56">
        <f t="shared" si="25"/>
        <v>489.5</v>
      </c>
      <c r="AF46" s="16">
        <v>113</v>
      </c>
      <c r="AG46" s="16">
        <v>300</v>
      </c>
      <c r="AH46" s="19">
        <v>122.5</v>
      </c>
      <c r="AI46" s="20">
        <f t="shared" ref="AI46:AI65" si="48">BC82</f>
        <v>271.5</v>
      </c>
      <c r="AJ46" s="56">
        <f t="shared" si="27"/>
        <v>264</v>
      </c>
      <c r="AK46" s="16">
        <v>271.5</v>
      </c>
      <c r="AL46" s="16">
        <v>210</v>
      </c>
      <c r="AM46" s="19">
        <v>30.5</v>
      </c>
      <c r="AN46" s="20">
        <f t="shared" ref="AN46:AN65" si="49">BK82</f>
        <v>373</v>
      </c>
      <c r="AO46" s="56">
        <f t="shared" si="29"/>
        <v>139</v>
      </c>
      <c r="AP46" s="16">
        <v>373</v>
      </c>
      <c r="AQ46" s="16">
        <v>405</v>
      </c>
      <c r="AR46" s="19">
        <v>54.5</v>
      </c>
      <c r="AS46" s="20">
        <f t="shared" ref="AS46:AS65" si="50">BS82</f>
        <v>218.5</v>
      </c>
      <c r="AT46" s="56">
        <f t="shared" si="31"/>
        <v>614</v>
      </c>
      <c r="AU46" s="16">
        <v>218.5</v>
      </c>
      <c r="AV46" s="16">
        <v>405</v>
      </c>
      <c r="AW46" s="19">
        <v>313</v>
      </c>
      <c r="AX46" s="83">
        <f t="shared" ref="AX46:AX65" si="51">CA82</f>
        <v>573.5</v>
      </c>
      <c r="AY46" s="56">
        <f t="shared" si="33"/>
        <v>363</v>
      </c>
      <c r="AZ46" s="83">
        <v>573.5</v>
      </c>
      <c r="BA46" s="16">
        <f>222.26+495</f>
        <v>717.26</v>
      </c>
      <c r="BB46" s="19">
        <v>91</v>
      </c>
      <c r="BC46" s="20">
        <f t="shared" ref="BC46:BC65" si="52">CI82</f>
        <v>750.5</v>
      </c>
      <c r="BD46" s="56">
        <f t="shared" si="35"/>
        <v>631.26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>
        <v>0</v>
      </c>
      <c r="R47" s="16"/>
      <c r="S47" s="19">
        <v>0</v>
      </c>
      <c r="T47" s="20">
        <f t="shared" si="43"/>
        <v>0</v>
      </c>
      <c r="U47" s="57">
        <f t="shared" si="44"/>
        <v>0</v>
      </c>
      <c r="V47" s="20">
        <v>0</v>
      </c>
      <c r="W47" s="16">
        <v>177.84</v>
      </c>
      <c r="X47" s="19">
        <v>0</v>
      </c>
      <c r="Y47" s="20">
        <f t="shared" si="45"/>
        <v>0</v>
      </c>
      <c r="Z47" s="57">
        <f t="shared" si="46"/>
        <v>177.84</v>
      </c>
      <c r="AA47" s="16">
        <v>0</v>
      </c>
      <c r="AB47" s="16"/>
      <c r="AC47" s="19">
        <v>0</v>
      </c>
      <c r="AD47" s="20">
        <f t="shared" si="47"/>
        <v>0</v>
      </c>
      <c r="AE47" s="56">
        <f t="shared" si="25"/>
        <v>0</v>
      </c>
      <c r="AF47" s="16">
        <v>0</v>
      </c>
      <c r="AG47" s="16">
        <f>80.39+82.89</f>
        <v>163.28</v>
      </c>
      <c r="AH47" s="19">
        <v>0</v>
      </c>
      <c r="AI47" s="20">
        <f t="shared" si="48"/>
        <v>0</v>
      </c>
      <c r="AJ47" s="56">
        <f t="shared" si="27"/>
        <v>163.28</v>
      </c>
      <c r="AK47" s="16">
        <v>0</v>
      </c>
      <c r="AL47" s="16">
        <v>130.57</v>
      </c>
      <c r="AM47" s="19">
        <v>0</v>
      </c>
      <c r="AN47" s="20">
        <f t="shared" si="49"/>
        <v>0</v>
      </c>
      <c r="AO47" s="56">
        <f t="shared" si="29"/>
        <v>130.57</v>
      </c>
      <c r="AP47" s="16">
        <v>0</v>
      </c>
      <c r="AQ47" s="16"/>
      <c r="AR47" s="19">
        <v>0</v>
      </c>
      <c r="AS47" s="20">
        <f t="shared" si="50"/>
        <v>0</v>
      </c>
      <c r="AT47" s="56">
        <f t="shared" si="31"/>
        <v>0</v>
      </c>
      <c r="AU47" s="16">
        <v>0</v>
      </c>
      <c r="AV47" s="16">
        <v>108.21</v>
      </c>
      <c r="AW47" s="19"/>
      <c r="AX47" s="83">
        <f t="shared" si="51"/>
        <v>0</v>
      </c>
      <c r="AY47" s="56">
        <f t="shared" si="33"/>
        <v>108.21</v>
      </c>
      <c r="AZ47" s="83">
        <v>0</v>
      </c>
      <c r="BA47" s="16">
        <f>30+9.39</f>
        <v>39.39</v>
      </c>
      <c r="BB47" s="19"/>
      <c r="BC47" s="20">
        <f t="shared" si="52"/>
        <v>0</v>
      </c>
      <c r="BD47" s="56">
        <f t="shared" si="35"/>
        <v>39.39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106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7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7">
        <f t="shared" si="46"/>
        <v>0</v>
      </c>
      <c r="AA48" s="16">
        <v>0</v>
      </c>
      <c r="AB48" s="16"/>
      <c r="AC48" s="19">
        <v>0</v>
      </c>
      <c r="AD48" s="20">
        <f t="shared" si="47"/>
        <v>0</v>
      </c>
      <c r="AE48" s="56">
        <f t="shared" si="25"/>
        <v>0</v>
      </c>
      <c r="AF48" s="16">
        <v>0</v>
      </c>
      <c r="AG48" s="16"/>
      <c r="AH48" s="19">
        <v>0</v>
      </c>
      <c r="AI48" s="20">
        <f t="shared" si="48"/>
        <v>0</v>
      </c>
      <c r="AJ48" s="56">
        <f t="shared" si="27"/>
        <v>0</v>
      </c>
      <c r="AK48" s="16">
        <v>0</v>
      </c>
      <c r="AL48" s="16"/>
      <c r="AM48" s="19">
        <v>0</v>
      </c>
      <c r="AN48" s="20">
        <f t="shared" si="49"/>
        <v>0</v>
      </c>
      <c r="AO48" s="56">
        <f t="shared" si="29"/>
        <v>0</v>
      </c>
      <c r="AP48" s="16">
        <v>0</v>
      </c>
      <c r="AQ48" s="16"/>
      <c r="AR48" s="19">
        <v>0</v>
      </c>
      <c r="AS48" s="20">
        <f t="shared" si="50"/>
        <v>0</v>
      </c>
      <c r="AT48" s="56">
        <f t="shared" si="31"/>
        <v>0</v>
      </c>
      <c r="AU48" s="16">
        <v>0</v>
      </c>
      <c r="AV48" s="16"/>
      <c r="AW48" s="19"/>
      <c r="AX48" s="83">
        <f t="shared" si="51"/>
        <v>0</v>
      </c>
      <c r="AY48" s="56">
        <f t="shared" si="33"/>
        <v>0</v>
      </c>
      <c r="AZ48" s="83">
        <v>0</v>
      </c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>
        <v>99</v>
      </c>
      <c r="R49" s="16">
        <v>180</v>
      </c>
      <c r="S49" s="19">
        <v>121.59999999999998</v>
      </c>
      <c r="T49" s="20">
        <f t="shared" si="43"/>
        <v>73</v>
      </c>
      <c r="U49" s="57">
        <f t="shared" si="44"/>
        <v>327.59999999999997</v>
      </c>
      <c r="V49" s="20">
        <v>73</v>
      </c>
      <c r="W49" s="16">
        <v>240</v>
      </c>
      <c r="X49" s="19">
        <v>34</v>
      </c>
      <c r="Y49" s="20">
        <f t="shared" si="45"/>
        <v>172</v>
      </c>
      <c r="Z49" s="57">
        <f t="shared" si="46"/>
        <v>175</v>
      </c>
      <c r="AA49" s="16">
        <v>172</v>
      </c>
      <c r="AB49" s="16">
        <v>180</v>
      </c>
      <c r="AC49" s="19">
        <v>7</v>
      </c>
      <c r="AD49" s="20">
        <f t="shared" si="47"/>
        <v>185</v>
      </c>
      <c r="AE49" s="56">
        <f t="shared" si="25"/>
        <v>174</v>
      </c>
      <c r="AF49" s="16">
        <v>185</v>
      </c>
      <c r="AG49" s="16">
        <v>240</v>
      </c>
      <c r="AH49" s="19">
        <v>28</v>
      </c>
      <c r="AI49" s="20">
        <f t="shared" si="48"/>
        <v>307</v>
      </c>
      <c r="AJ49" s="56">
        <f t="shared" si="27"/>
        <v>146</v>
      </c>
      <c r="AK49" s="16">
        <v>307</v>
      </c>
      <c r="AL49" s="16">
        <v>120</v>
      </c>
      <c r="AM49" s="19">
        <v>7</v>
      </c>
      <c r="AN49" s="20">
        <f t="shared" si="49"/>
        <v>178</v>
      </c>
      <c r="AO49" s="56">
        <f t="shared" si="29"/>
        <v>256</v>
      </c>
      <c r="AP49" s="16">
        <v>178</v>
      </c>
      <c r="AQ49" s="16">
        <v>40</v>
      </c>
      <c r="AR49" s="19">
        <v>8</v>
      </c>
      <c r="AS49" s="20">
        <f t="shared" si="50"/>
        <v>46</v>
      </c>
      <c r="AT49" s="56">
        <f t="shared" si="31"/>
        <v>180</v>
      </c>
      <c r="AU49" s="16">
        <v>46</v>
      </c>
      <c r="AV49" s="16"/>
      <c r="AW49" s="136">
        <f>35+5</f>
        <v>40</v>
      </c>
      <c r="AX49" s="83">
        <f t="shared" si="51"/>
        <v>86</v>
      </c>
      <c r="AY49" s="56">
        <f t="shared" si="33"/>
        <v>0</v>
      </c>
      <c r="AZ49" s="83">
        <v>86</v>
      </c>
      <c r="BA49" s="16">
        <v>120</v>
      </c>
      <c r="BB49" s="19">
        <v>15</v>
      </c>
      <c r="BC49" s="20">
        <f t="shared" si="52"/>
        <v>79</v>
      </c>
      <c r="BD49" s="56">
        <f t="shared" si="35"/>
        <v>142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>
        <v>44</v>
      </c>
      <c r="R50" s="16">
        <v>70</v>
      </c>
      <c r="S50" s="19">
        <v>24</v>
      </c>
      <c r="T50" s="20">
        <f t="shared" si="43"/>
        <v>43</v>
      </c>
      <c r="U50" s="57">
        <f t="shared" si="44"/>
        <v>95</v>
      </c>
      <c r="V50" s="20">
        <v>43</v>
      </c>
      <c r="W50" s="16">
        <v>190</v>
      </c>
      <c r="X50" s="19">
        <v>37</v>
      </c>
      <c r="Y50" s="20">
        <f t="shared" si="45"/>
        <v>136</v>
      </c>
      <c r="Z50" s="57">
        <f t="shared" si="46"/>
        <v>134</v>
      </c>
      <c r="AA50" s="16">
        <v>136</v>
      </c>
      <c r="AB50" s="16"/>
      <c r="AC50" s="19">
        <v>16</v>
      </c>
      <c r="AD50" s="20">
        <f t="shared" si="47"/>
        <v>73</v>
      </c>
      <c r="AE50" s="56">
        <f t="shared" si="25"/>
        <v>79</v>
      </c>
      <c r="AF50" s="16">
        <v>73</v>
      </c>
      <c r="AG50" s="16"/>
      <c r="AH50" s="19">
        <v>49</v>
      </c>
      <c r="AI50" s="20">
        <f t="shared" si="48"/>
        <v>86</v>
      </c>
      <c r="AJ50" s="56">
        <f t="shared" si="27"/>
        <v>36</v>
      </c>
      <c r="AK50" s="16">
        <v>86</v>
      </c>
      <c r="AL50" s="16"/>
      <c r="AM50" s="19">
        <v>16</v>
      </c>
      <c r="AN50" s="20">
        <f t="shared" si="49"/>
        <v>64</v>
      </c>
      <c r="AO50" s="56">
        <f t="shared" si="29"/>
        <v>38</v>
      </c>
      <c r="AP50" s="16">
        <v>64</v>
      </c>
      <c r="AQ50" s="135"/>
      <c r="AR50" s="136">
        <f>7+100</f>
        <v>107</v>
      </c>
      <c r="AS50" s="20">
        <f t="shared" si="50"/>
        <v>98</v>
      </c>
      <c r="AT50" s="56">
        <f t="shared" si="31"/>
        <v>73</v>
      </c>
      <c r="AU50" s="16">
        <v>98</v>
      </c>
      <c r="AV50" s="16"/>
      <c r="AW50" s="19">
        <v>37</v>
      </c>
      <c r="AX50" s="83">
        <f t="shared" si="51"/>
        <v>38</v>
      </c>
      <c r="AY50" s="56">
        <f t="shared" si="33"/>
        <v>97</v>
      </c>
      <c r="AZ50" s="83">
        <v>38</v>
      </c>
      <c r="BA50" s="16">
        <v>52</v>
      </c>
      <c r="BB50" s="19">
        <v>22</v>
      </c>
      <c r="BC50" s="20">
        <f t="shared" si="52"/>
        <v>54</v>
      </c>
      <c r="BD50" s="56">
        <f t="shared" si="35"/>
        <v>58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>
        <v>183.2</v>
      </c>
      <c r="R51" s="16">
        <v>172.8</v>
      </c>
      <c r="S51" s="19">
        <v>8.8000000000000007</v>
      </c>
      <c r="T51" s="20">
        <f t="shared" si="43"/>
        <v>107.2</v>
      </c>
      <c r="U51" s="57">
        <f t="shared" si="44"/>
        <v>257.60000000000002</v>
      </c>
      <c r="V51" s="20">
        <v>107.2</v>
      </c>
      <c r="W51" s="16">
        <f>38.16+230.4</f>
        <v>268.56</v>
      </c>
      <c r="X51" s="19">
        <v>28</v>
      </c>
      <c r="Y51" s="20">
        <f t="shared" si="45"/>
        <v>193.60000000000002</v>
      </c>
      <c r="Z51" s="57">
        <f t="shared" si="46"/>
        <v>210.15999999999997</v>
      </c>
      <c r="AA51" s="16">
        <v>193.60000000000002</v>
      </c>
      <c r="AB51" s="16">
        <v>172.8</v>
      </c>
      <c r="AC51" s="19">
        <v>11.600000000000001</v>
      </c>
      <c r="AD51" s="20">
        <f t="shared" si="47"/>
        <v>139.19999999999999</v>
      </c>
      <c r="AE51" s="56">
        <f t="shared" si="25"/>
        <v>238.80000000000007</v>
      </c>
      <c r="AF51" s="16">
        <v>139.19999999999999</v>
      </c>
      <c r="AG51" s="16">
        <v>230.4</v>
      </c>
      <c r="AH51" s="19">
        <v>46</v>
      </c>
      <c r="AI51" s="20">
        <f t="shared" si="48"/>
        <v>328</v>
      </c>
      <c r="AJ51" s="56">
        <f t="shared" si="27"/>
        <v>87.600000000000023</v>
      </c>
      <c r="AK51" s="16">
        <v>328</v>
      </c>
      <c r="AL51" s="16">
        <v>115.2</v>
      </c>
      <c r="AM51" s="19">
        <v>5.2</v>
      </c>
      <c r="AN51" s="20">
        <f t="shared" si="49"/>
        <v>138.80000000000001</v>
      </c>
      <c r="AO51" s="56">
        <f t="shared" si="29"/>
        <v>309.59999999999997</v>
      </c>
      <c r="AP51" s="16">
        <v>138.80000000000001</v>
      </c>
      <c r="AQ51" s="16">
        <v>172.8</v>
      </c>
      <c r="AR51" s="134">
        <v>3.2</v>
      </c>
      <c r="AS51" s="20">
        <f t="shared" si="50"/>
        <v>87.2</v>
      </c>
      <c r="AT51" s="56">
        <f t="shared" si="31"/>
        <v>227.60000000000002</v>
      </c>
      <c r="AU51" s="16">
        <v>87.2</v>
      </c>
      <c r="AV51" s="16">
        <v>163.19999999999999</v>
      </c>
      <c r="AW51" s="19">
        <v>106.80000000000001</v>
      </c>
      <c r="AX51" s="83">
        <f t="shared" si="51"/>
        <v>84.000000000000014</v>
      </c>
      <c r="AY51" s="56">
        <f t="shared" si="33"/>
        <v>273.2</v>
      </c>
      <c r="AZ51" s="83">
        <v>84.000000000000014</v>
      </c>
      <c r="BA51" s="16">
        <f>222.33+57.6</f>
        <v>279.93</v>
      </c>
      <c r="BB51" s="19">
        <v>5.6000000000000005</v>
      </c>
      <c r="BC51" s="20">
        <f t="shared" si="52"/>
        <v>116.80000000000001</v>
      </c>
      <c r="BD51" s="56">
        <f t="shared" si="35"/>
        <v>252.73000000000002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>
        <v>359.8</v>
      </c>
      <c r="R52" s="16">
        <v>126</v>
      </c>
      <c r="S52" s="19">
        <v>16.099999999999998</v>
      </c>
      <c r="T52" s="20">
        <f t="shared" si="43"/>
        <v>149.79999999999998</v>
      </c>
      <c r="U52" s="57">
        <f t="shared" si="44"/>
        <v>352.1</v>
      </c>
      <c r="V52" s="20">
        <v>149.79999999999998</v>
      </c>
      <c r="W52" s="16">
        <v>168</v>
      </c>
      <c r="X52" s="19">
        <v>8.3999999999999986</v>
      </c>
      <c r="Y52" s="20">
        <f t="shared" si="45"/>
        <v>92.4</v>
      </c>
      <c r="Z52" s="57">
        <f t="shared" si="46"/>
        <v>233.79999999999993</v>
      </c>
      <c r="AA52" s="16">
        <v>92.4</v>
      </c>
      <c r="AB52" s="16">
        <f>38.4+126</f>
        <v>164.4</v>
      </c>
      <c r="AC52" s="19">
        <v>2.0999999999999996</v>
      </c>
      <c r="AD52" s="20">
        <f t="shared" si="47"/>
        <v>125.3</v>
      </c>
      <c r="AE52" s="56">
        <f t="shared" si="25"/>
        <v>133.60000000000002</v>
      </c>
      <c r="AF52" s="16">
        <v>125.3</v>
      </c>
      <c r="AG52" s="16">
        <v>168</v>
      </c>
      <c r="AH52" s="19">
        <v>23.099999999999998</v>
      </c>
      <c r="AI52" s="20">
        <f t="shared" si="48"/>
        <v>30.099999999999998</v>
      </c>
      <c r="AJ52" s="56">
        <f t="shared" si="27"/>
        <v>286.3</v>
      </c>
      <c r="AK52" s="16">
        <v>30.099999999999998</v>
      </c>
      <c r="AL52" s="16">
        <v>84</v>
      </c>
      <c r="AM52" s="19">
        <v>4.1999999999999993</v>
      </c>
      <c r="AN52" s="20">
        <f t="shared" si="49"/>
        <v>0</v>
      </c>
      <c r="AO52" s="56">
        <f t="shared" si="29"/>
        <v>118.3</v>
      </c>
      <c r="AP52" s="16">
        <v>0</v>
      </c>
      <c r="AQ52" s="16">
        <v>126</v>
      </c>
      <c r="AR52" s="19">
        <v>5.6</v>
      </c>
      <c r="AS52" s="20">
        <f t="shared" si="50"/>
        <v>9.1</v>
      </c>
      <c r="AT52" s="56">
        <f t="shared" si="31"/>
        <v>122.5</v>
      </c>
      <c r="AU52" s="16">
        <v>9.1</v>
      </c>
      <c r="AV52" s="16">
        <v>42</v>
      </c>
      <c r="AW52" s="19">
        <v>431.2</v>
      </c>
      <c r="AX52" s="83">
        <f t="shared" si="51"/>
        <v>0</v>
      </c>
      <c r="AY52" s="56">
        <f t="shared" si="33"/>
        <v>482.3</v>
      </c>
      <c r="AZ52" s="83">
        <v>0</v>
      </c>
      <c r="BA52" s="16">
        <f>257.95+216</f>
        <v>473.95</v>
      </c>
      <c r="BB52" s="19">
        <v>14</v>
      </c>
      <c r="BC52" s="20">
        <f t="shared" si="52"/>
        <v>92.399999999999991</v>
      </c>
      <c r="BD52" s="56">
        <f t="shared" si="35"/>
        <v>395.55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>
        <v>199.60000000000002</v>
      </c>
      <c r="R53" s="16">
        <v>57.6</v>
      </c>
      <c r="S53" s="19">
        <v>20</v>
      </c>
      <c r="T53" s="20">
        <f t="shared" si="43"/>
        <v>221.20000000000002</v>
      </c>
      <c r="U53" s="57">
        <f t="shared" si="44"/>
        <v>56.000000000000028</v>
      </c>
      <c r="V53" s="20">
        <v>221.20000000000002</v>
      </c>
      <c r="W53" s="16"/>
      <c r="X53" s="19">
        <v>70.400000000000006</v>
      </c>
      <c r="Y53" s="20">
        <f t="shared" si="45"/>
        <v>48</v>
      </c>
      <c r="Z53" s="57">
        <f t="shared" si="46"/>
        <v>243.60000000000002</v>
      </c>
      <c r="AA53" s="16">
        <v>48</v>
      </c>
      <c r="AB53" s="16">
        <v>172.8</v>
      </c>
      <c r="AC53" s="19">
        <v>6</v>
      </c>
      <c r="AD53" s="20">
        <f t="shared" si="47"/>
        <v>49.2</v>
      </c>
      <c r="AE53" s="56">
        <f t="shared" si="25"/>
        <v>177.60000000000002</v>
      </c>
      <c r="AF53" s="16">
        <v>49.2</v>
      </c>
      <c r="AG53" s="16">
        <v>460.80000000000007</v>
      </c>
      <c r="AH53" s="19">
        <v>54</v>
      </c>
      <c r="AI53" s="20">
        <f t="shared" si="48"/>
        <v>362.80000000000007</v>
      </c>
      <c r="AJ53" s="56">
        <f t="shared" si="27"/>
        <v>201.19999999999993</v>
      </c>
      <c r="AK53" s="16">
        <v>362.80000000000007</v>
      </c>
      <c r="AL53" s="16">
        <v>230.4</v>
      </c>
      <c r="AM53" s="19">
        <v>16.400000000000002</v>
      </c>
      <c r="AN53" s="20">
        <f t="shared" si="49"/>
        <v>280</v>
      </c>
      <c r="AO53" s="56">
        <f t="shared" si="29"/>
        <v>329.6</v>
      </c>
      <c r="AP53" s="16">
        <v>280</v>
      </c>
      <c r="AQ53" s="16">
        <v>220.79999999999998</v>
      </c>
      <c r="AR53" s="19">
        <v>12.8</v>
      </c>
      <c r="AS53" s="20">
        <f t="shared" si="50"/>
        <v>194.8</v>
      </c>
      <c r="AT53" s="56">
        <f t="shared" si="31"/>
        <v>318.7999999999999</v>
      </c>
      <c r="AU53" s="16">
        <v>194.8</v>
      </c>
      <c r="AV53" s="16">
        <v>172.7</v>
      </c>
      <c r="AW53" s="19">
        <v>69.2</v>
      </c>
      <c r="AX53" s="83">
        <f t="shared" si="51"/>
        <v>177.2</v>
      </c>
      <c r="AY53" s="56">
        <f t="shared" si="33"/>
        <v>259.5</v>
      </c>
      <c r="AZ53" s="83">
        <v>177.2</v>
      </c>
      <c r="BA53" s="16">
        <f>224.8+172.8</f>
        <v>397.6</v>
      </c>
      <c r="BB53" s="19">
        <v>18.400000000000002</v>
      </c>
      <c r="BC53" s="20">
        <f t="shared" si="52"/>
        <v>285.60000000000002</v>
      </c>
      <c r="BD53" s="56">
        <f t="shared" si="35"/>
        <v>307.59999999999991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90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>
        <v>22.400000000000002</v>
      </c>
      <c r="R54" s="16">
        <v>25.71</v>
      </c>
      <c r="S54" s="19">
        <v>0</v>
      </c>
      <c r="T54" s="20">
        <f t="shared" si="43"/>
        <v>0</v>
      </c>
      <c r="U54" s="57">
        <f t="shared" si="44"/>
        <v>48.11</v>
      </c>
      <c r="V54" s="20">
        <v>0</v>
      </c>
      <c r="W54" s="16">
        <v>107.74000000000001</v>
      </c>
      <c r="X54" s="19">
        <v>0</v>
      </c>
      <c r="Y54" s="20">
        <f t="shared" si="45"/>
        <v>0</v>
      </c>
      <c r="Z54" s="57">
        <f t="shared" si="46"/>
        <v>107.74000000000001</v>
      </c>
      <c r="AA54" s="16">
        <v>0</v>
      </c>
      <c r="AB54" s="16">
        <v>12.37</v>
      </c>
      <c r="AC54" s="19">
        <v>0</v>
      </c>
      <c r="AD54" s="20">
        <f t="shared" si="47"/>
        <v>0</v>
      </c>
      <c r="AE54" s="56">
        <f t="shared" si="25"/>
        <v>12.37</v>
      </c>
      <c r="AF54" s="16">
        <v>0</v>
      </c>
      <c r="AG54" s="16"/>
      <c r="AH54" s="19">
        <v>0</v>
      </c>
      <c r="AI54" s="20">
        <f t="shared" si="48"/>
        <v>0</v>
      </c>
      <c r="AJ54" s="56">
        <f t="shared" si="27"/>
        <v>0</v>
      </c>
      <c r="AK54" s="16">
        <v>0</v>
      </c>
      <c r="AL54" s="16">
        <v>3.55</v>
      </c>
      <c r="AM54" s="19">
        <v>0</v>
      </c>
      <c r="AN54" s="20">
        <f t="shared" si="49"/>
        <v>0</v>
      </c>
      <c r="AO54" s="56">
        <f t="shared" si="29"/>
        <v>3.55</v>
      </c>
      <c r="AP54" s="16">
        <v>0</v>
      </c>
      <c r="AQ54" s="16">
        <f>15.75+35.28</f>
        <v>51.03</v>
      </c>
      <c r="AR54" s="19">
        <v>0</v>
      </c>
      <c r="AS54" s="20">
        <f t="shared" si="50"/>
        <v>16.8</v>
      </c>
      <c r="AT54" s="56">
        <f t="shared" si="31"/>
        <v>34.230000000000004</v>
      </c>
      <c r="AU54" s="16">
        <v>16.8</v>
      </c>
      <c r="AV54" s="16">
        <f>8.92+131.2</f>
        <v>140.11999999999998</v>
      </c>
      <c r="AW54" s="19"/>
      <c r="AX54" s="83">
        <f t="shared" si="51"/>
        <v>11.200000000000001</v>
      </c>
      <c r="AY54" s="56">
        <f t="shared" si="33"/>
        <v>145.72</v>
      </c>
      <c r="AZ54" s="83">
        <v>11.200000000000001</v>
      </c>
      <c r="BA54" s="16">
        <f>3.57+105.84</f>
        <v>109.41</v>
      </c>
      <c r="BB54" s="19">
        <v>0</v>
      </c>
      <c r="BC54" s="20">
        <f t="shared" si="52"/>
        <v>16.8</v>
      </c>
      <c r="BD54" s="56">
        <f t="shared" si="35"/>
        <v>103.81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90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>
        <v>20.480000000000004</v>
      </c>
      <c r="R55" s="16">
        <v>76.8</v>
      </c>
      <c r="S55" s="19">
        <v>2.72</v>
      </c>
      <c r="T55" s="20">
        <f t="shared" si="43"/>
        <v>69.600000000000009</v>
      </c>
      <c r="U55" s="57">
        <f t="shared" si="44"/>
        <v>30.399999999999991</v>
      </c>
      <c r="V55" s="20">
        <v>69.600000000000009</v>
      </c>
      <c r="W55" s="16">
        <v>23.04</v>
      </c>
      <c r="X55" s="19">
        <v>5.76</v>
      </c>
      <c r="Y55" s="20">
        <f t="shared" si="45"/>
        <v>45.76</v>
      </c>
      <c r="Z55" s="57">
        <f t="shared" si="46"/>
        <v>52.640000000000022</v>
      </c>
      <c r="AA55" s="16">
        <v>45.76</v>
      </c>
      <c r="AB55" s="16"/>
      <c r="AC55" s="19">
        <v>0.48</v>
      </c>
      <c r="AD55" s="20">
        <f>AU91</f>
        <v>15.36</v>
      </c>
      <c r="AE55" s="56">
        <f t="shared" si="25"/>
        <v>30.879999999999995</v>
      </c>
      <c r="AF55" s="16">
        <v>15.36</v>
      </c>
      <c r="AG55" s="16"/>
      <c r="AH55" s="19">
        <v>2.4</v>
      </c>
      <c r="AI55" s="20">
        <f t="shared" si="48"/>
        <v>16.64</v>
      </c>
      <c r="AJ55" s="56">
        <f t="shared" si="27"/>
        <v>1.1199999999999974</v>
      </c>
      <c r="AK55" s="16">
        <v>16.64</v>
      </c>
      <c r="AL55" s="16">
        <v>115.2</v>
      </c>
      <c r="AM55" s="19">
        <v>0.32</v>
      </c>
      <c r="AN55" s="20">
        <f t="shared" si="49"/>
        <v>0.64</v>
      </c>
      <c r="AO55" s="56">
        <f t="shared" si="29"/>
        <v>131.52000000000001</v>
      </c>
      <c r="AP55" s="16">
        <v>0.64</v>
      </c>
      <c r="AQ55" s="16"/>
      <c r="AR55" s="19">
        <v>0</v>
      </c>
      <c r="AS55" s="20">
        <f t="shared" si="50"/>
        <v>0</v>
      </c>
      <c r="AT55" s="56">
        <f t="shared" si="31"/>
        <v>0.64</v>
      </c>
      <c r="AU55" s="16">
        <v>0</v>
      </c>
      <c r="AV55" s="16">
        <v>115.2</v>
      </c>
      <c r="AW55" s="19">
        <v>8.16</v>
      </c>
      <c r="AX55" s="83">
        <f t="shared" si="51"/>
        <v>108.16</v>
      </c>
      <c r="AY55" s="56">
        <f t="shared" si="33"/>
        <v>15.200000000000003</v>
      </c>
      <c r="AZ55" s="83">
        <v>108.16</v>
      </c>
      <c r="BA55" s="16">
        <v>182.53</v>
      </c>
      <c r="BB55" s="19">
        <v>0.48</v>
      </c>
      <c r="BC55" s="20">
        <f t="shared" si="52"/>
        <v>213.76</v>
      </c>
      <c r="BD55" s="56">
        <f t="shared" si="35"/>
        <v>77.410000000000025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>
        <v>62.4</v>
      </c>
      <c r="R56" s="16"/>
      <c r="S56" s="19">
        <v>0.84</v>
      </c>
      <c r="T56" s="20">
        <f>AE92</f>
        <v>15.84</v>
      </c>
      <c r="U56" s="57">
        <f t="shared" si="44"/>
        <v>47.400000000000006</v>
      </c>
      <c r="V56" s="20">
        <v>15.84</v>
      </c>
      <c r="W56" s="16"/>
      <c r="X56" s="19">
        <v>14.399999999999999</v>
      </c>
      <c r="Y56" s="20">
        <f t="shared" si="45"/>
        <v>16.2</v>
      </c>
      <c r="Z56" s="57">
        <f t="shared" si="46"/>
        <v>14.04</v>
      </c>
      <c r="AA56" s="16">
        <v>16.2</v>
      </c>
      <c r="AB56" s="16"/>
      <c r="AC56" s="19">
        <v>0.84</v>
      </c>
      <c r="AD56" s="20">
        <f t="shared" si="47"/>
        <v>12.959999999999999</v>
      </c>
      <c r="AE56" s="56">
        <f t="shared" si="25"/>
        <v>4.08</v>
      </c>
      <c r="AF56" s="16">
        <v>12.959999999999999</v>
      </c>
      <c r="AG56" s="16"/>
      <c r="AH56" s="19">
        <v>19.439999999999998</v>
      </c>
      <c r="AI56" s="20">
        <f t="shared" si="48"/>
        <v>18.72</v>
      </c>
      <c r="AJ56" s="56">
        <f t="shared" si="27"/>
        <v>13.68</v>
      </c>
      <c r="AK56" s="16">
        <v>18.72</v>
      </c>
      <c r="AL56" s="16"/>
      <c r="AM56" s="19">
        <v>2.4</v>
      </c>
      <c r="AN56" s="20">
        <f t="shared" si="49"/>
        <v>101.4</v>
      </c>
      <c r="AO56" s="56">
        <f t="shared" si="29"/>
        <v>-80.28</v>
      </c>
      <c r="AP56" s="16">
        <v>101.4</v>
      </c>
      <c r="AQ56" s="16"/>
      <c r="AR56" s="19">
        <v>3.96</v>
      </c>
      <c r="AS56" s="20">
        <f t="shared" si="50"/>
        <v>89.52</v>
      </c>
      <c r="AT56" s="56">
        <f t="shared" si="31"/>
        <v>15.840000000000003</v>
      </c>
      <c r="AU56" s="16">
        <v>89.52</v>
      </c>
      <c r="AV56" s="16"/>
      <c r="AW56" s="19">
        <v>22.919999999999998</v>
      </c>
      <c r="AX56" s="83">
        <f t="shared" si="51"/>
        <v>64.56</v>
      </c>
      <c r="AY56" s="56">
        <f t="shared" si="33"/>
        <v>47.879999999999995</v>
      </c>
      <c r="AZ56" s="83">
        <v>64.56</v>
      </c>
      <c r="BA56" s="16"/>
      <c r="BB56" s="19">
        <v>1.68</v>
      </c>
      <c r="BC56" s="20">
        <f>CI92</f>
        <v>62.879999999999995</v>
      </c>
      <c r="BD56" s="56">
        <f t="shared" si="35"/>
        <v>3.3600000000000136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>
        <v>168.8</v>
      </c>
      <c r="R57" s="16">
        <v>172.8</v>
      </c>
      <c r="S57" s="19">
        <v>7.6000000000000005</v>
      </c>
      <c r="T57" s="20">
        <f t="shared" si="43"/>
        <v>235.60000000000002</v>
      </c>
      <c r="U57" s="57">
        <f t="shared" si="44"/>
        <v>113.60000000000002</v>
      </c>
      <c r="V57" s="20">
        <v>235.60000000000002</v>
      </c>
      <c r="W57" s="16">
        <v>230.40000000000003</v>
      </c>
      <c r="X57" s="19">
        <v>0.4</v>
      </c>
      <c r="Y57" s="20">
        <f t="shared" si="45"/>
        <v>283.20000000000005</v>
      </c>
      <c r="Z57" s="57">
        <f t="shared" si="46"/>
        <v>183.2</v>
      </c>
      <c r="AA57" s="16">
        <v>283.20000000000005</v>
      </c>
      <c r="AB57" s="16">
        <v>144</v>
      </c>
      <c r="AC57" s="19">
        <v>0.4</v>
      </c>
      <c r="AD57" s="20">
        <f t="shared" si="47"/>
        <v>302.39999999999998</v>
      </c>
      <c r="AE57" s="56">
        <f t="shared" si="25"/>
        <v>125.20000000000005</v>
      </c>
      <c r="AF57" s="16">
        <v>302.39999999999998</v>
      </c>
      <c r="AG57" s="16"/>
      <c r="AH57" s="19">
        <v>7.2</v>
      </c>
      <c r="AI57" s="20">
        <f t="shared" si="48"/>
        <v>222.00000000000003</v>
      </c>
      <c r="AJ57" s="56">
        <f t="shared" si="27"/>
        <v>87.599999999999937</v>
      </c>
      <c r="AK57" s="16">
        <v>222.00000000000003</v>
      </c>
      <c r="AL57" s="16"/>
      <c r="AM57" s="19">
        <v>0.8</v>
      </c>
      <c r="AN57" s="20">
        <f t="shared" si="49"/>
        <v>150</v>
      </c>
      <c r="AO57" s="56">
        <f t="shared" si="29"/>
        <v>72.80000000000004</v>
      </c>
      <c r="AP57" s="16">
        <v>150</v>
      </c>
      <c r="AQ57" s="16">
        <v>48</v>
      </c>
      <c r="AR57" s="19">
        <v>0</v>
      </c>
      <c r="AS57" s="20">
        <f t="shared" si="50"/>
        <v>131.60000000000002</v>
      </c>
      <c r="AT57" s="56">
        <f t="shared" si="31"/>
        <v>66.399999999999977</v>
      </c>
      <c r="AU57" s="16">
        <v>131.60000000000002</v>
      </c>
      <c r="AV57" s="16">
        <v>120</v>
      </c>
      <c r="AW57" s="19">
        <v>2.4000000000000004</v>
      </c>
      <c r="AX57" s="83">
        <f t="shared" si="51"/>
        <v>216</v>
      </c>
      <c r="AY57" s="56">
        <f t="shared" si="33"/>
        <v>38.000000000000028</v>
      </c>
      <c r="AZ57" s="83">
        <v>216</v>
      </c>
      <c r="BA57" s="16">
        <v>144</v>
      </c>
      <c r="BB57" s="19">
        <v>0</v>
      </c>
      <c r="BC57" s="20">
        <f t="shared" si="52"/>
        <v>248</v>
      </c>
      <c r="BD57" s="56">
        <f t="shared" si="35"/>
        <v>112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>
        <v>31</v>
      </c>
      <c r="R58" s="16"/>
      <c r="S58" s="19">
        <v>4</v>
      </c>
      <c r="T58" s="20">
        <f t="shared" si="43"/>
        <v>32</v>
      </c>
      <c r="U58" s="57">
        <f t="shared" si="44"/>
        <v>3</v>
      </c>
      <c r="V58" s="20">
        <v>32</v>
      </c>
      <c r="W58" s="16"/>
      <c r="X58" s="19">
        <v>12</v>
      </c>
      <c r="Y58" s="20">
        <f t="shared" si="45"/>
        <v>44</v>
      </c>
      <c r="Z58" s="57">
        <f t="shared" si="46"/>
        <v>0</v>
      </c>
      <c r="AA58" s="16">
        <v>44</v>
      </c>
      <c r="AB58" s="16"/>
      <c r="AC58" s="19">
        <v>4</v>
      </c>
      <c r="AD58" s="20">
        <f t="shared" si="47"/>
        <v>36</v>
      </c>
      <c r="AE58" s="56">
        <f t="shared" si="25"/>
        <v>12</v>
      </c>
      <c r="AF58" s="16">
        <v>36</v>
      </c>
      <c r="AG58" s="16"/>
      <c r="AH58" s="19">
        <v>19</v>
      </c>
      <c r="AI58" s="20">
        <f t="shared" si="48"/>
        <v>68</v>
      </c>
      <c r="AJ58" s="56">
        <f t="shared" si="27"/>
        <v>-13</v>
      </c>
      <c r="AK58" s="16">
        <v>68</v>
      </c>
      <c r="AL58" s="16"/>
      <c r="AM58" s="19">
        <v>3</v>
      </c>
      <c r="AN58" s="20">
        <f t="shared" si="49"/>
        <v>58</v>
      </c>
      <c r="AO58" s="56">
        <f t="shared" si="29"/>
        <v>13</v>
      </c>
      <c r="AP58" s="16">
        <v>58</v>
      </c>
      <c r="AQ58" s="16"/>
      <c r="AR58" s="19">
        <v>6</v>
      </c>
      <c r="AS58" s="20">
        <f t="shared" si="50"/>
        <v>64</v>
      </c>
      <c r="AT58" s="56">
        <f t="shared" si="31"/>
        <v>0</v>
      </c>
      <c r="AU58" s="16">
        <v>64</v>
      </c>
      <c r="AV58" s="16"/>
      <c r="AW58" s="19">
        <v>40</v>
      </c>
      <c r="AX58" s="83">
        <f t="shared" si="51"/>
        <v>100</v>
      </c>
      <c r="AY58" s="56">
        <f t="shared" si="33"/>
        <v>4</v>
      </c>
      <c r="AZ58" s="83">
        <v>100</v>
      </c>
      <c r="BA58" s="16">
        <v>145.47999999999999</v>
      </c>
      <c r="BB58" s="19">
        <v>2</v>
      </c>
      <c r="BC58" s="20">
        <f t="shared" si="52"/>
        <v>124</v>
      </c>
      <c r="BD58" s="56">
        <f t="shared" si="35"/>
        <v>123.47999999999999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>
        <v>7</v>
      </c>
      <c r="R59" s="16">
        <v>60</v>
      </c>
      <c r="S59" s="19">
        <v>22</v>
      </c>
      <c r="T59" s="20">
        <f t="shared" si="43"/>
        <v>0</v>
      </c>
      <c r="U59" s="57">
        <f t="shared" si="44"/>
        <v>89</v>
      </c>
      <c r="V59" s="20">
        <v>0</v>
      </c>
      <c r="W59" s="16">
        <v>240</v>
      </c>
      <c r="X59" s="19">
        <v>20</v>
      </c>
      <c r="Y59" s="20">
        <f t="shared" si="45"/>
        <v>90</v>
      </c>
      <c r="Z59" s="57">
        <f t="shared" si="46"/>
        <v>170</v>
      </c>
      <c r="AA59" s="16">
        <v>90</v>
      </c>
      <c r="AB59" s="16">
        <v>180</v>
      </c>
      <c r="AC59" s="19">
        <v>1</v>
      </c>
      <c r="AD59" s="20">
        <f t="shared" si="47"/>
        <v>195</v>
      </c>
      <c r="AE59" s="56">
        <f t="shared" si="25"/>
        <v>76</v>
      </c>
      <c r="AF59" s="16">
        <v>195</v>
      </c>
      <c r="AG59" s="16">
        <v>240</v>
      </c>
      <c r="AH59" s="19">
        <v>14</v>
      </c>
      <c r="AI59" s="20">
        <f t="shared" si="48"/>
        <v>281</v>
      </c>
      <c r="AJ59" s="56">
        <f t="shared" si="27"/>
        <v>168</v>
      </c>
      <c r="AK59" s="16">
        <v>281</v>
      </c>
      <c r="AL59" s="16">
        <v>60</v>
      </c>
      <c r="AM59" s="19">
        <v>5</v>
      </c>
      <c r="AN59" s="20">
        <f t="shared" si="49"/>
        <v>84</v>
      </c>
      <c r="AO59" s="56">
        <f t="shared" si="29"/>
        <v>262</v>
      </c>
      <c r="AP59" s="16">
        <v>84</v>
      </c>
      <c r="AQ59" s="16"/>
      <c r="AR59" s="19">
        <v>2</v>
      </c>
      <c r="AS59" s="20">
        <f t="shared" si="50"/>
        <v>11</v>
      </c>
      <c r="AT59" s="56">
        <f t="shared" si="31"/>
        <v>75</v>
      </c>
      <c r="AU59" s="16">
        <v>11</v>
      </c>
      <c r="AV59" s="16"/>
      <c r="AW59" s="19">
        <v>16</v>
      </c>
      <c r="AX59" s="83">
        <f t="shared" si="51"/>
        <v>27</v>
      </c>
      <c r="AY59" s="56">
        <f t="shared" si="33"/>
        <v>0</v>
      </c>
      <c r="AZ59" s="83">
        <v>27</v>
      </c>
      <c r="BA59" s="16"/>
      <c r="BB59" s="136">
        <f>6+4</f>
        <v>10</v>
      </c>
      <c r="BC59" s="20">
        <f>CI95</f>
        <v>37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>
        <v>254</v>
      </c>
      <c r="R60" s="16">
        <v>210</v>
      </c>
      <c r="S60" s="19">
        <v>22</v>
      </c>
      <c r="T60" s="20">
        <f t="shared" si="43"/>
        <v>291</v>
      </c>
      <c r="U60" s="57">
        <f t="shared" si="44"/>
        <v>195</v>
      </c>
      <c r="V60" s="20">
        <v>291</v>
      </c>
      <c r="W60" s="16">
        <v>280</v>
      </c>
      <c r="X60" s="19">
        <v>43</v>
      </c>
      <c r="Y60" s="20">
        <f t="shared" si="45"/>
        <v>185</v>
      </c>
      <c r="Z60" s="57">
        <f t="shared" si="46"/>
        <v>429</v>
      </c>
      <c r="AA60" s="16">
        <v>185</v>
      </c>
      <c r="AB60" s="16">
        <v>210</v>
      </c>
      <c r="AC60" s="19">
        <v>1</v>
      </c>
      <c r="AD60" s="20">
        <f t="shared" si="47"/>
        <v>160</v>
      </c>
      <c r="AE60" s="56">
        <f t="shared" si="25"/>
        <v>236</v>
      </c>
      <c r="AF60" s="16">
        <v>160</v>
      </c>
      <c r="AG60" s="16">
        <v>280</v>
      </c>
      <c r="AH60" s="19">
        <v>75</v>
      </c>
      <c r="AI60" s="20">
        <f t="shared" si="48"/>
        <v>339</v>
      </c>
      <c r="AJ60" s="56">
        <f t="shared" si="27"/>
        <v>176</v>
      </c>
      <c r="AK60" s="16">
        <v>339</v>
      </c>
      <c r="AL60" s="16">
        <v>140</v>
      </c>
      <c r="AM60" s="19">
        <v>3</v>
      </c>
      <c r="AN60" s="20">
        <f t="shared" si="49"/>
        <v>186</v>
      </c>
      <c r="AO60" s="56">
        <f t="shared" si="29"/>
        <v>296</v>
      </c>
      <c r="AP60" s="16">
        <v>186</v>
      </c>
      <c r="AQ60" s="16">
        <v>210</v>
      </c>
      <c r="AR60" s="19">
        <v>5</v>
      </c>
      <c r="AS60" s="20">
        <f t="shared" si="50"/>
        <v>168</v>
      </c>
      <c r="AT60" s="56">
        <f t="shared" si="31"/>
        <v>233</v>
      </c>
      <c r="AU60" s="16">
        <v>168</v>
      </c>
      <c r="AV60" s="16">
        <v>270</v>
      </c>
      <c r="AW60" s="19">
        <v>24</v>
      </c>
      <c r="AX60" s="83">
        <f t="shared" si="51"/>
        <v>172</v>
      </c>
      <c r="AY60" s="56">
        <f t="shared" si="33"/>
        <v>290</v>
      </c>
      <c r="AZ60" s="83">
        <v>172</v>
      </c>
      <c r="BA60" s="16">
        <v>270</v>
      </c>
      <c r="BB60" s="19">
        <v>2</v>
      </c>
      <c r="BC60" s="20">
        <f t="shared" si="52"/>
        <v>133</v>
      </c>
      <c r="BD60" s="56">
        <f t="shared" si="35"/>
        <v>311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>
        <v>42</v>
      </c>
      <c r="R61" s="16"/>
      <c r="S61" s="19">
        <v>0</v>
      </c>
      <c r="T61" s="20">
        <f t="shared" si="43"/>
        <v>0</v>
      </c>
      <c r="U61" s="57">
        <f t="shared" si="44"/>
        <v>42</v>
      </c>
      <c r="V61" s="20">
        <v>0</v>
      </c>
      <c r="W61" s="16">
        <v>17.28</v>
      </c>
      <c r="X61" s="19">
        <v>3.125</v>
      </c>
      <c r="Y61" s="20">
        <f t="shared" si="45"/>
        <v>0</v>
      </c>
      <c r="Z61" s="57">
        <f t="shared" si="46"/>
        <v>20.405000000000001</v>
      </c>
      <c r="AA61" s="16">
        <v>0</v>
      </c>
      <c r="AB61" s="16">
        <v>25.92</v>
      </c>
      <c r="AC61" s="19">
        <v>0.125</v>
      </c>
      <c r="AD61" s="20">
        <f t="shared" si="47"/>
        <v>0</v>
      </c>
      <c r="AE61" s="56">
        <f t="shared" si="25"/>
        <v>26.045000000000002</v>
      </c>
      <c r="AF61" s="16">
        <v>0</v>
      </c>
      <c r="AG61" s="16">
        <v>34.56</v>
      </c>
      <c r="AH61" s="19">
        <v>0.5</v>
      </c>
      <c r="AI61" s="20">
        <f t="shared" si="48"/>
        <v>0</v>
      </c>
      <c r="AJ61" s="56">
        <f t="shared" si="27"/>
        <v>35.06</v>
      </c>
      <c r="AK61" s="16">
        <v>0</v>
      </c>
      <c r="AL61" s="16">
        <v>8.64</v>
      </c>
      <c r="AM61" s="19">
        <v>0</v>
      </c>
      <c r="AN61" s="20">
        <f t="shared" si="49"/>
        <v>0</v>
      </c>
      <c r="AO61" s="56">
        <f t="shared" si="29"/>
        <v>8.64</v>
      </c>
      <c r="AP61" s="16">
        <v>0</v>
      </c>
      <c r="AQ61" s="16">
        <f>10.8+8.64</f>
        <v>19.440000000000001</v>
      </c>
      <c r="AR61" s="19">
        <v>0.25</v>
      </c>
      <c r="AS61" s="20">
        <f t="shared" si="50"/>
        <v>0</v>
      </c>
      <c r="AT61" s="56">
        <f t="shared" si="31"/>
        <v>19.690000000000001</v>
      </c>
      <c r="AU61" s="16">
        <v>0</v>
      </c>
      <c r="AV61" s="16">
        <v>43.2</v>
      </c>
      <c r="AW61" s="19">
        <v>10</v>
      </c>
      <c r="AX61" s="83">
        <f t="shared" si="51"/>
        <v>0</v>
      </c>
      <c r="AY61" s="56">
        <f t="shared" si="33"/>
        <v>53.2</v>
      </c>
      <c r="AZ61" s="83">
        <v>0</v>
      </c>
      <c r="BA61" s="16">
        <v>187.26</v>
      </c>
      <c r="BB61" s="19">
        <v>0</v>
      </c>
      <c r="BC61" s="20">
        <f>CI97</f>
        <v>150</v>
      </c>
      <c r="BD61" s="56">
        <f t="shared" si="35"/>
        <v>37.259999999999991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>
        <v>0</v>
      </c>
      <c r="R62" s="16"/>
      <c r="S62" s="19">
        <v>0</v>
      </c>
      <c r="T62" s="20">
        <f t="shared" si="43"/>
        <v>0</v>
      </c>
      <c r="U62" s="57">
        <f t="shared" si="44"/>
        <v>0</v>
      </c>
      <c r="V62" s="20">
        <v>0</v>
      </c>
      <c r="W62" s="16"/>
      <c r="X62" s="19">
        <v>2</v>
      </c>
      <c r="Y62" s="20">
        <f t="shared" si="45"/>
        <v>0</v>
      </c>
      <c r="Z62" s="57">
        <f t="shared" si="46"/>
        <v>2</v>
      </c>
      <c r="AA62" s="16">
        <v>0</v>
      </c>
      <c r="AB62" s="16"/>
      <c r="AC62" s="19">
        <v>0.4</v>
      </c>
      <c r="AD62" s="20">
        <f t="shared" si="47"/>
        <v>0</v>
      </c>
      <c r="AE62" s="56">
        <f t="shared" si="25"/>
        <v>0.4</v>
      </c>
      <c r="AF62" s="16">
        <v>0</v>
      </c>
      <c r="AG62" s="16"/>
      <c r="AH62" s="19">
        <v>0</v>
      </c>
      <c r="AI62" s="20">
        <f t="shared" si="48"/>
        <v>0</v>
      </c>
      <c r="AJ62" s="56">
        <f t="shared" si="27"/>
        <v>0</v>
      </c>
      <c r="AK62" s="16">
        <v>0</v>
      </c>
      <c r="AL62" s="16"/>
      <c r="AM62" s="19">
        <v>0</v>
      </c>
      <c r="AN62" s="20">
        <f t="shared" si="49"/>
        <v>0</v>
      </c>
      <c r="AO62" s="56">
        <f t="shared" si="29"/>
        <v>0</v>
      </c>
      <c r="AP62" s="16">
        <v>0</v>
      </c>
      <c r="AQ62" s="16"/>
      <c r="AR62" s="19">
        <v>0</v>
      </c>
      <c r="AS62" s="20">
        <f t="shared" si="50"/>
        <v>0</v>
      </c>
      <c r="AT62" s="56">
        <f t="shared" si="31"/>
        <v>0</v>
      </c>
      <c r="AU62" s="16">
        <v>0</v>
      </c>
      <c r="AV62" s="16">
        <v>26.4</v>
      </c>
      <c r="AW62" s="19">
        <v>13.600000000000001</v>
      </c>
      <c r="AX62" s="83">
        <f t="shared" si="51"/>
        <v>0</v>
      </c>
      <c r="AY62" s="56">
        <f t="shared" si="33"/>
        <v>40</v>
      </c>
      <c r="AZ62" s="83">
        <v>0</v>
      </c>
      <c r="BA62" s="16">
        <v>89.52</v>
      </c>
      <c r="BB62" s="19">
        <v>0</v>
      </c>
      <c r="BC62" s="20">
        <f t="shared" si="52"/>
        <v>84</v>
      </c>
      <c r="BD62" s="56">
        <f t="shared" si="35"/>
        <v>5.519999999999996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>
        <v>3.4923857868020303</v>
      </c>
      <c r="R63" s="16">
        <f>8+48</f>
        <v>56</v>
      </c>
      <c r="S63" s="19">
        <v>40</v>
      </c>
      <c r="T63" s="20">
        <f t="shared" si="43"/>
        <v>0</v>
      </c>
      <c r="U63" s="57">
        <f t="shared" si="44"/>
        <v>99.492385786802032</v>
      </c>
      <c r="V63" s="20">
        <v>0</v>
      </c>
      <c r="W63" s="16"/>
      <c r="X63" s="19">
        <v>40</v>
      </c>
      <c r="Y63" s="20">
        <f t="shared" si="45"/>
        <v>0</v>
      </c>
      <c r="Z63" s="57">
        <f t="shared" si="46"/>
        <v>40</v>
      </c>
      <c r="AA63" s="16">
        <v>0</v>
      </c>
      <c r="AB63" s="16">
        <v>9.6</v>
      </c>
      <c r="AC63" s="19">
        <v>0.66</v>
      </c>
      <c r="AD63" s="20">
        <f t="shared" si="47"/>
        <v>1.08</v>
      </c>
      <c r="AE63" s="56">
        <f t="shared" si="25"/>
        <v>9.18</v>
      </c>
      <c r="AF63" s="16">
        <v>1.08</v>
      </c>
      <c r="AG63" s="16"/>
      <c r="AH63" s="19">
        <v>5.94</v>
      </c>
      <c r="AI63" s="20">
        <f t="shared" si="48"/>
        <v>0.72</v>
      </c>
      <c r="AJ63" s="56">
        <f t="shared" si="27"/>
        <v>6.3000000000000007</v>
      </c>
      <c r="AK63" s="16">
        <v>0.72</v>
      </c>
      <c r="AL63" s="16">
        <v>218.78</v>
      </c>
      <c r="AM63" s="19">
        <v>0</v>
      </c>
      <c r="AN63" s="20">
        <f t="shared" si="49"/>
        <v>0</v>
      </c>
      <c r="AO63" s="56">
        <f t="shared" si="29"/>
        <v>219.5</v>
      </c>
      <c r="AP63" s="16">
        <v>0</v>
      </c>
      <c r="AQ63" s="16">
        <v>25.860000000000003</v>
      </c>
      <c r="AR63" s="19">
        <v>19.14</v>
      </c>
      <c r="AS63" s="20">
        <f t="shared" si="50"/>
        <v>0</v>
      </c>
      <c r="AT63" s="56">
        <f t="shared" si="31"/>
        <v>45</v>
      </c>
      <c r="AU63" s="16">
        <v>0</v>
      </c>
      <c r="AV63" s="16">
        <f>34.41+116.16</f>
        <v>150.57</v>
      </c>
      <c r="AW63" s="19">
        <v>45.54</v>
      </c>
      <c r="AX63" s="83">
        <f t="shared" si="51"/>
        <v>29.519999999999996</v>
      </c>
      <c r="AY63" s="56">
        <f t="shared" si="33"/>
        <v>166.58999999999997</v>
      </c>
      <c r="AZ63" s="83">
        <v>29.519999999999996</v>
      </c>
      <c r="BA63" s="16">
        <f>25.77+96</f>
        <v>121.77</v>
      </c>
      <c r="BB63" s="19">
        <v>34.1</v>
      </c>
      <c r="BC63" s="20">
        <f t="shared" si="52"/>
        <v>0</v>
      </c>
      <c r="BD63" s="56">
        <f t="shared" si="35"/>
        <v>185.39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>
        <v>0</v>
      </c>
      <c r="R64" s="16">
        <v>274.12</v>
      </c>
      <c r="S64" s="19">
        <v>77.5</v>
      </c>
      <c r="T64" s="20">
        <f t="shared" si="43"/>
        <v>0</v>
      </c>
      <c r="U64" s="57">
        <f t="shared" si="44"/>
        <v>351.62</v>
      </c>
      <c r="V64" s="20">
        <v>0</v>
      </c>
      <c r="W64" s="16">
        <v>374.02</v>
      </c>
      <c r="X64" s="19">
        <v>84.1</v>
      </c>
      <c r="Y64" s="20">
        <f t="shared" si="45"/>
        <v>0</v>
      </c>
      <c r="Z64" s="57">
        <f t="shared" si="46"/>
        <v>458.12</v>
      </c>
      <c r="AA64" s="16">
        <v>0</v>
      </c>
      <c r="AB64" s="16">
        <v>243.63</v>
      </c>
      <c r="AC64" s="19">
        <v>13</v>
      </c>
      <c r="AD64" s="20">
        <f t="shared" si="47"/>
        <v>0</v>
      </c>
      <c r="AE64" s="56">
        <f t="shared" si="25"/>
        <v>256.63</v>
      </c>
      <c r="AF64" s="16">
        <v>0</v>
      </c>
      <c r="AG64" s="16">
        <f>397.34+17.92</f>
        <v>415.26</v>
      </c>
      <c r="AH64" s="19">
        <v>92.800000000000011</v>
      </c>
      <c r="AI64" s="20">
        <f t="shared" si="48"/>
        <v>11.200000000000001</v>
      </c>
      <c r="AJ64" s="56">
        <f t="shared" si="27"/>
        <v>496.86</v>
      </c>
      <c r="AK64" s="16">
        <v>11.200000000000001</v>
      </c>
      <c r="AL64" s="97">
        <v>35.840000000000003</v>
      </c>
      <c r="AM64" s="19">
        <v>131</v>
      </c>
      <c r="AN64" s="20">
        <f t="shared" si="49"/>
        <v>0</v>
      </c>
      <c r="AO64" s="56">
        <f t="shared" si="29"/>
        <v>178.04000000000002</v>
      </c>
      <c r="AP64" s="16">
        <v>0</v>
      </c>
      <c r="AQ64" s="16">
        <f>358.85+53.76</f>
        <v>412.61</v>
      </c>
      <c r="AR64" s="19">
        <v>83</v>
      </c>
      <c r="AS64" s="20">
        <f t="shared" si="50"/>
        <v>33.6</v>
      </c>
      <c r="AT64" s="56">
        <f t="shared" si="31"/>
        <v>462.01</v>
      </c>
      <c r="AU64" s="16">
        <v>33.6</v>
      </c>
      <c r="AV64" s="16">
        <f>297.12+53.76</f>
        <v>350.88</v>
      </c>
      <c r="AW64" s="19">
        <v>82</v>
      </c>
      <c r="AX64" s="83">
        <f t="shared" si="51"/>
        <v>28</v>
      </c>
      <c r="AY64" s="56">
        <f t="shared" si="33"/>
        <v>438.48</v>
      </c>
      <c r="AZ64" s="83">
        <v>28</v>
      </c>
      <c r="BA64" s="16">
        <v>392.07</v>
      </c>
      <c r="BB64" s="19">
        <v>88</v>
      </c>
      <c r="BC64" s="20">
        <f t="shared" si="52"/>
        <v>0</v>
      </c>
      <c r="BD64" s="56">
        <f t="shared" si="35"/>
        <v>508.07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>
        <v>105.75</v>
      </c>
      <c r="R65" s="16"/>
      <c r="S65" s="19">
        <v>4.5</v>
      </c>
      <c r="T65" s="20">
        <f t="shared" si="43"/>
        <v>84.75</v>
      </c>
      <c r="U65" s="57">
        <f t="shared" si="44"/>
        <v>25.5</v>
      </c>
      <c r="V65" s="20">
        <v>84.75</v>
      </c>
      <c r="W65" s="16">
        <f>14+120</f>
        <v>134</v>
      </c>
      <c r="X65" s="19">
        <v>0.75</v>
      </c>
      <c r="Y65" s="20">
        <f t="shared" si="45"/>
        <v>161.25</v>
      </c>
      <c r="Z65" s="57">
        <f t="shared" si="46"/>
        <v>58.25</v>
      </c>
      <c r="AA65" s="16">
        <v>161.25</v>
      </c>
      <c r="AB65" s="16">
        <f>7+30</f>
        <v>37</v>
      </c>
      <c r="AC65" s="19">
        <v>0.75</v>
      </c>
      <c r="AD65" s="20">
        <f t="shared" si="47"/>
        <v>149</v>
      </c>
      <c r="AE65" s="56">
        <f t="shared" si="25"/>
        <v>50</v>
      </c>
      <c r="AF65" s="16">
        <v>149</v>
      </c>
      <c r="AG65" s="16">
        <v>120</v>
      </c>
      <c r="AH65" s="19">
        <v>1</v>
      </c>
      <c r="AI65" s="20">
        <f t="shared" si="48"/>
        <v>229.5</v>
      </c>
      <c r="AJ65" s="56">
        <f t="shared" si="27"/>
        <v>40.5</v>
      </c>
      <c r="AK65" s="16">
        <v>229.5</v>
      </c>
      <c r="AL65" s="16">
        <v>50</v>
      </c>
      <c r="AM65" s="19">
        <v>0.25</v>
      </c>
      <c r="AN65" s="20">
        <f t="shared" si="49"/>
        <v>239.25</v>
      </c>
      <c r="AO65" s="56">
        <f t="shared" si="29"/>
        <v>40.5</v>
      </c>
      <c r="AP65" s="16">
        <v>239.25</v>
      </c>
      <c r="AQ65" s="16"/>
      <c r="AR65" s="19">
        <v>0.5</v>
      </c>
      <c r="AS65" s="20">
        <f t="shared" si="50"/>
        <v>197</v>
      </c>
      <c r="AT65" s="56">
        <f t="shared" si="31"/>
        <v>42.75</v>
      </c>
      <c r="AU65" s="16">
        <v>197</v>
      </c>
      <c r="AV65" s="16">
        <v>55</v>
      </c>
      <c r="AW65" s="19">
        <v>1.75</v>
      </c>
      <c r="AX65" s="83">
        <f t="shared" si="51"/>
        <v>209.75</v>
      </c>
      <c r="AY65" s="56">
        <f t="shared" si="33"/>
        <v>44</v>
      </c>
      <c r="AZ65" s="83">
        <v>209.75</v>
      </c>
      <c r="BA65" s="97">
        <v>25</v>
      </c>
      <c r="BB65" s="19">
        <v>0.5</v>
      </c>
      <c r="BC65" s="20">
        <f t="shared" si="52"/>
        <v>211.25</v>
      </c>
      <c r="BD65" s="56">
        <f t="shared" si="35"/>
        <v>24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>
        <v>0</v>
      </c>
      <c r="R66" s="16">
        <f>5+98.27+51.84</f>
        <v>155.11000000000001</v>
      </c>
      <c r="S66" s="16">
        <v>34.770000000000003</v>
      </c>
      <c r="T66" s="20">
        <f>AE104</f>
        <v>33.93</v>
      </c>
      <c r="U66" s="57">
        <f t="shared" si="44"/>
        <v>155.95000000000002</v>
      </c>
      <c r="V66" s="20">
        <v>33.93</v>
      </c>
      <c r="W66" s="16">
        <f>56.78+18</f>
        <v>74.78</v>
      </c>
      <c r="X66" s="19">
        <v>29.25</v>
      </c>
      <c r="Y66" s="20">
        <f>AM104</f>
        <v>0</v>
      </c>
      <c r="Z66" s="57">
        <f t="shared" si="46"/>
        <v>137.96</v>
      </c>
      <c r="AA66" s="16">
        <v>0</v>
      </c>
      <c r="AB66" s="16">
        <f>25.71+24.18+9</f>
        <v>58.89</v>
      </c>
      <c r="AC66" s="16">
        <v>19.5</v>
      </c>
      <c r="AD66" s="20">
        <f>AU104</f>
        <v>3.9000000000000004</v>
      </c>
      <c r="AE66" s="56">
        <f t="shared" si="25"/>
        <v>74.489999999999995</v>
      </c>
      <c r="AF66" s="16">
        <v>3.9000000000000004</v>
      </c>
      <c r="AG66" s="16">
        <f>96.46+27</f>
        <v>123.46</v>
      </c>
      <c r="AH66" s="16">
        <v>43.29</v>
      </c>
      <c r="AI66" s="20">
        <f>BC104</f>
        <v>7.8000000000000007</v>
      </c>
      <c r="AJ66" s="56">
        <f t="shared" si="27"/>
        <v>162.85</v>
      </c>
      <c r="AK66" s="16">
        <v>7.8000000000000007</v>
      </c>
      <c r="AL66" s="16">
        <v>74.140000000000015</v>
      </c>
      <c r="AM66" s="16">
        <v>48.36</v>
      </c>
      <c r="AN66" s="20">
        <f>BK104</f>
        <v>3.9000000000000004</v>
      </c>
      <c r="AO66" s="56">
        <f t="shared" si="29"/>
        <v>126.4</v>
      </c>
      <c r="AP66" s="16">
        <v>3.9000000000000004</v>
      </c>
      <c r="AQ66" s="16">
        <f>2.14+48</f>
        <v>50.14</v>
      </c>
      <c r="AR66" s="16">
        <v>30.42</v>
      </c>
      <c r="AS66" s="20">
        <f>BS104</f>
        <v>46.800000000000004</v>
      </c>
      <c r="AT66" s="56">
        <f t="shared" si="31"/>
        <v>37.660000000000004</v>
      </c>
      <c r="AU66" s="16">
        <v>46.800000000000004</v>
      </c>
      <c r="AV66" s="16">
        <f>12.41+72</f>
        <v>84.41</v>
      </c>
      <c r="AW66" s="125">
        <v>41.730000000000004</v>
      </c>
      <c r="AX66" s="83">
        <f>CA104</f>
        <v>79.56</v>
      </c>
      <c r="AY66" s="56">
        <f t="shared" si="33"/>
        <v>93.38</v>
      </c>
      <c r="AZ66" s="83">
        <v>79.56</v>
      </c>
      <c r="BA66" s="16">
        <f>23.68+40+72</f>
        <v>135.68</v>
      </c>
      <c r="BB66" s="16">
        <v>44.85</v>
      </c>
      <c r="BC66" s="20">
        <f>CI104</f>
        <v>101.4</v>
      </c>
      <c r="BD66" s="56">
        <f t="shared" si="35"/>
        <v>158.69000000000003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>
        <v>0</v>
      </c>
      <c r="R67" s="16"/>
      <c r="S67" s="16"/>
      <c r="T67" s="20"/>
      <c r="U67" s="57">
        <f t="shared" si="44"/>
        <v>0</v>
      </c>
      <c r="V67" s="20"/>
      <c r="W67" s="16">
        <f>36.24</f>
        <v>36.24</v>
      </c>
      <c r="X67" s="16">
        <v>27.28</v>
      </c>
      <c r="Y67" s="20"/>
      <c r="Z67" s="57">
        <f t="shared" si="46"/>
        <v>63.52</v>
      </c>
      <c r="AA67" s="16"/>
      <c r="AB67" s="16"/>
      <c r="AC67" s="16"/>
      <c r="AD67" s="20"/>
      <c r="AE67" s="56">
        <f t="shared" si="25"/>
        <v>0</v>
      </c>
      <c r="AF67" s="16"/>
      <c r="AG67" s="16">
        <v>39.04</v>
      </c>
      <c r="AH67" s="16"/>
      <c r="AI67" s="20"/>
      <c r="AJ67" s="56">
        <f t="shared" si="27"/>
        <v>39.04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>
        <v>0</v>
      </c>
      <c r="BA67" s="16">
        <v>49.18</v>
      </c>
      <c r="BB67" s="16"/>
      <c r="BC67" s="20"/>
      <c r="BD67" s="56">
        <f t="shared" si="35"/>
        <v>49.18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>
        <v>0</v>
      </c>
      <c r="R68" s="16">
        <v>54</v>
      </c>
      <c r="S68" s="16"/>
      <c r="T68" s="20"/>
      <c r="U68" s="57">
        <f t="shared" si="44"/>
        <v>54</v>
      </c>
      <c r="V68" s="20"/>
      <c r="W68" s="16">
        <v>108</v>
      </c>
      <c r="X68" s="16"/>
      <c r="Y68" s="20"/>
      <c r="Z68" s="57">
        <f t="shared" si="46"/>
        <v>108</v>
      </c>
      <c r="AA68" s="16"/>
      <c r="AB68" s="16">
        <v>81</v>
      </c>
      <c r="AC68" s="16"/>
      <c r="AD68" s="20"/>
      <c r="AE68" s="56">
        <f t="shared" si="25"/>
        <v>81</v>
      </c>
      <c r="AF68" s="16"/>
      <c r="AG68" s="16">
        <v>117</v>
      </c>
      <c r="AH68" s="16"/>
      <c r="AI68" s="20"/>
      <c r="AJ68" s="56">
        <f t="shared" si="27"/>
        <v>117</v>
      </c>
      <c r="AK68" s="16"/>
      <c r="AL68" s="16">
        <v>48</v>
      </c>
      <c r="AM68" s="16"/>
      <c r="AN68" s="20"/>
      <c r="AO68" s="56">
        <f t="shared" si="29"/>
        <v>48</v>
      </c>
      <c r="AP68" s="16"/>
      <c r="AQ68" s="16">
        <v>45</v>
      </c>
      <c r="AR68" s="16"/>
      <c r="AS68" s="20"/>
      <c r="AT68" s="56">
        <f t="shared" si="31"/>
        <v>45</v>
      </c>
      <c r="AU68" s="16"/>
      <c r="AV68" s="16">
        <v>81</v>
      </c>
      <c r="AW68" s="16"/>
      <c r="AX68" s="83"/>
      <c r="AY68" s="56">
        <f t="shared" si="33"/>
        <v>81</v>
      </c>
      <c r="AZ68" s="83"/>
      <c r="BA68" s="16">
        <v>72</v>
      </c>
      <c r="BB68" s="16"/>
      <c r="BC68" s="20"/>
      <c r="BD68" s="56">
        <f t="shared" si="35"/>
        <v>72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>
        <v>0</v>
      </c>
      <c r="R69" s="125">
        <f>111.6+100.8</f>
        <v>212.39999999999998</v>
      </c>
      <c r="S69" s="16"/>
      <c r="T69" s="20">
        <f>AE106</f>
        <v>22.8</v>
      </c>
      <c r="U69" s="57">
        <f t="shared" si="44"/>
        <v>189.59999999999997</v>
      </c>
      <c r="V69" s="20">
        <v>22.8</v>
      </c>
      <c r="W69" s="16">
        <f>78+134.4</f>
        <v>212.4</v>
      </c>
      <c r="X69" s="16"/>
      <c r="Y69" s="20">
        <f>AM106</f>
        <v>43.2</v>
      </c>
      <c r="Z69" s="57">
        <f t="shared" si="46"/>
        <v>192</v>
      </c>
      <c r="AA69" s="16">
        <v>43.2</v>
      </c>
      <c r="AB69" s="16">
        <v>7</v>
      </c>
      <c r="AC69" s="16"/>
      <c r="AD69" s="20"/>
      <c r="AE69" s="56">
        <f t="shared" si="25"/>
        <v>50.2</v>
      </c>
      <c r="AF69" s="16"/>
      <c r="AG69" s="16">
        <f>33.17+134.4</f>
        <v>167.57</v>
      </c>
      <c r="AH69" s="16"/>
      <c r="AI69" s="20">
        <f>BC106</f>
        <v>43.2</v>
      </c>
      <c r="AJ69" s="56">
        <f>AF69+AG69+AH69-AI69</f>
        <v>124.36999999999999</v>
      </c>
      <c r="AK69" s="16">
        <v>43.2</v>
      </c>
      <c r="AL69" s="16">
        <v>67.2</v>
      </c>
      <c r="AM69" s="16"/>
      <c r="AN69" s="20">
        <f>BK106</f>
        <v>24</v>
      </c>
      <c r="AO69" s="56">
        <f t="shared" si="29"/>
        <v>86.4</v>
      </c>
      <c r="AP69" s="16">
        <v>24</v>
      </c>
      <c r="AQ69" s="16">
        <v>14.4</v>
      </c>
      <c r="AR69" s="16"/>
      <c r="AS69" s="20">
        <f>BS106</f>
        <v>0</v>
      </c>
      <c r="AT69" s="56">
        <f t="shared" si="31"/>
        <v>38.4</v>
      </c>
      <c r="AU69" s="16">
        <v>0</v>
      </c>
      <c r="AV69" s="16">
        <v>124.2</v>
      </c>
      <c r="AW69" s="16">
        <v>90</v>
      </c>
      <c r="AX69" s="83"/>
      <c r="AY69" s="56">
        <f t="shared" si="33"/>
        <v>214.2</v>
      </c>
      <c r="AZ69" s="83"/>
      <c r="BA69" s="16">
        <v>221</v>
      </c>
      <c r="BB69" s="16"/>
      <c r="BC69" s="20">
        <f>CI106</f>
        <v>0</v>
      </c>
      <c r="BD69" s="56">
        <f t="shared" si="35"/>
        <v>221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>
        <v>0</v>
      </c>
      <c r="R70" s="125">
        <v>94.36</v>
      </c>
      <c r="S70" s="16"/>
      <c r="T70" s="20">
        <f>AE103</f>
        <v>0</v>
      </c>
      <c r="U70" s="57">
        <f t="shared" si="44"/>
        <v>94.36</v>
      </c>
      <c r="V70" s="20">
        <v>0</v>
      </c>
      <c r="W70" s="16">
        <v>80.95</v>
      </c>
      <c r="X70" s="16"/>
      <c r="Y70" s="20"/>
      <c r="Z70" s="57">
        <f t="shared" si="46"/>
        <v>80.95</v>
      </c>
      <c r="AA70" s="16"/>
      <c r="AB70" s="16">
        <f>80.75+100.8</f>
        <v>181.55</v>
      </c>
      <c r="AC70" s="16"/>
      <c r="AD70" s="20"/>
      <c r="AE70" s="56">
        <f t="shared" si="25"/>
        <v>181.55</v>
      </c>
      <c r="AF70" s="16"/>
      <c r="AG70" s="16">
        <v>15.97</v>
      </c>
      <c r="AH70" s="16"/>
      <c r="AI70" s="20"/>
      <c r="AJ70" s="56">
        <f t="shared" si="27"/>
        <v>15.97</v>
      </c>
      <c r="AK70" s="16"/>
      <c r="AL70" s="16"/>
      <c r="AM70" s="16"/>
      <c r="AN70" s="20"/>
      <c r="AO70" s="56">
        <f t="shared" si="29"/>
        <v>0</v>
      </c>
      <c r="AP70" s="16"/>
      <c r="AQ70" s="16">
        <v>61.09</v>
      </c>
      <c r="AR70" s="16"/>
      <c r="AS70" s="20"/>
      <c r="AT70" s="56">
        <f t="shared" si="31"/>
        <v>61.09</v>
      </c>
      <c r="AU70" s="16"/>
      <c r="AV70" s="16">
        <v>139.55000000000001</v>
      </c>
      <c r="AW70" s="16">
        <v>47</v>
      </c>
      <c r="AX70" s="83"/>
      <c r="AY70" s="56">
        <f t="shared" si="33"/>
        <v>186.55</v>
      </c>
      <c r="AZ70" s="83"/>
      <c r="BA70" s="16">
        <v>52.47</v>
      </c>
      <c r="BB70" s="16"/>
      <c r="BC70" s="20"/>
      <c r="BD70" s="56">
        <f t="shared" si="35"/>
        <v>52.47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>
        <v>0</v>
      </c>
      <c r="R71" s="21">
        <v>21</v>
      </c>
      <c r="S71" s="21"/>
      <c r="T71" s="20"/>
      <c r="U71" s="57">
        <f t="shared" si="44"/>
        <v>21</v>
      </c>
      <c r="V71" s="20"/>
      <c r="W71" s="21">
        <v>14</v>
      </c>
      <c r="X71" s="21"/>
      <c r="Y71" s="20"/>
      <c r="Z71" s="57">
        <f t="shared" si="46"/>
        <v>14</v>
      </c>
      <c r="AA71" s="16"/>
      <c r="AB71" s="21">
        <v>14</v>
      </c>
      <c r="AC71" s="21"/>
      <c r="AD71" s="20"/>
      <c r="AE71" s="56">
        <f t="shared" si="25"/>
        <v>14</v>
      </c>
      <c r="AF71" s="16"/>
      <c r="AG71" s="21">
        <v>12</v>
      </c>
      <c r="AH71" s="21">
        <v>228</v>
      </c>
      <c r="AI71" s="20"/>
      <c r="AJ71" s="56">
        <f t="shared" si="27"/>
        <v>240</v>
      </c>
      <c r="AK71" s="16"/>
      <c r="AL71" s="21">
        <f>42+122.4</f>
        <v>164.4</v>
      </c>
      <c r="AM71" s="21">
        <v>100</v>
      </c>
      <c r="AN71" s="20"/>
      <c r="AO71" s="56">
        <f t="shared" si="29"/>
        <v>264.39999999999998</v>
      </c>
      <c r="AP71" s="16"/>
      <c r="AQ71" s="21">
        <v>486</v>
      </c>
      <c r="AR71" s="21">
        <v>50</v>
      </c>
      <c r="AS71" s="20"/>
      <c r="AT71" s="56">
        <f t="shared" si="31"/>
        <v>536</v>
      </c>
      <c r="AU71" s="16"/>
      <c r="AV71" s="21">
        <v>152.57999999999998</v>
      </c>
      <c r="AW71" s="21">
        <v>72</v>
      </c>
      <c r="AX71" s="83"/>
      <c r="AY71" s="56">
        <f t="shared" si="33"/>
        <v>224.57999999999998</v>
      </c>
      <c r="AZ71" s="83"/>
      <c r="BA71" s="21">
        <v>14</v>
      </c>
      <c r="BB71" s="20">
        <v>64</v>
      </c>
      <c r="BC71" s="20"/>
      <c r="BD71" s="56">
        <f t="shared" si="35"/>
        <v>78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>
        <v>0</v>
      </c>
      <c r="R72" s="16">
        <v>165</v>
      </c>
      <c r="S72" s="16">
        <v>180</v>
      </c>
      <c r="T72" s="19">
        <f>AE105</f>
        <v>0</v>
      </c>
      <c r="U72" s="56">
        <f>(Q72+R72+S72)-T72</f>
        <v>345</v>
      </c>
      <c r="V72" s="19">
        <v>0</v>
      </c>
      <c r="W72" s="16">
        <v>60</v>
      </c>
      <c r="X72" s="16">
        <v>214.5</v>
      </c>
      <c r="Y72" s="19">
        <f>AM105</f>
        <v>0</v>
      </c>
      <c r="Z72" s="56">
        <f>(V72+W72+X72)-Y72</f>
        <v>274.5</v>
      </c>
      <c r="AA72" s="16">
        <v>0</v>
      </c>
      <c r="AB72" s="16">
        <v>30</v>
      </c>
      <c r="AC72" s="16">
        <v>79</v>
      </c>
      <c r="AD72" s="19">
        <f>AU106</f>
        <v>19.200000000000003</v>
      </c>
      <c r="AE72" s="56">
        <f>AA72+AB72+AC72-AD72</f>
        <v>89.8</v>
      </c>
      <c r="AF72" s="16">
        <v>19.200000000000003</v>
      </c>
      <c r="AG72" s="21">
        <f>120+204</f>
        <v>324</v>
      </c>
      <c r="AH72" s="16">
        <v>166</v>
      </c>
      <c r="AI72" s="19">
        <f>BC105</f>
        <v>0</v>
      </c>
      <c r="AJ72" s="56">
        <f>AF72+AG72+AH72-AI72</f>
        <v>509.2</v>
      </c>
      <c r="AK72" s="16">
        <v>0</v>
      </c>
      <c r="AL72" s="16">
        <v>120</v>
      </c>
      <c r="AM72" s="16">
        <v>186</v>
      </c>
      <c r="AN72" s="19"/>
      <c r="AO72" s="56">
        <f>AK72+AL72+AM72-AN72</f>
        <v>306</v>
      </c>
      <c r="AP72" s="16"/>
      <c r="AQ72" s="16">
        <f>195+214.2</f>
        <v>409.2</v>
      </c>
      <c r="AR72" s="16">
        <v>80</v>
      </c>
      <c r="AS72" s="19"/>
      <c r="AT72" s="56">
        <f>AP72+AQ72+AR72-AS72</f>
        <v>489.2</v>
      </c>
      <c r="AU72" s="16"/>
      <c r="AV72" s="16">
        <f>210+40.8</f>
        <v>250.8</v>
      </c>
      <c r="AW72" s="16">
        <f>100</f>
        <v>100</v>
      </c>
      <c r="AX72" s="110"/>
      <c r="AY72" s="56">
        <f>AU72+AV72+AW72-AX72</f>
        <v>350.8</v>
      </c>
      <c r="AZ72" s="110"/>
      <c r="BA72" s="16">
        <v>348.87</v>
      </c>
      <c r="BB72" s="19">
        <v>200</v>
      </c>
      <c r="BC72" s="19"/>
      <c r="BD72" s="56">
        <f t="shared" si="35"/>
        <v>548.87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96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>
        <v>23.28</v>
      </c>
      <c r="T73" s="113">
        <v>0</v>
      </c>
      <c r="U73" s="56">
        <f>(Q73+R73+S73)-T73</f>
        <v>23.28</v>
      </c>
      <c r="V73" s="113">
        <v>0</v>
      </c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>
        <v>17.829999999999998</v>
      </c>
      <c r="AH73" s="111">
        <v>120</v>
      </c>
      <c r="AI73" s="113"/>
      <c r="AJ73" s="56">
        <f>AF73+AG73+AH73-AI73</f>
        <v>137.82999999999998</v>
      </c>
      <c r="AK73" s="111"/>
      <c r="AL73" s="111">
        <v>19.22</v>
      </c>
      <c r="AM73" s="111"/>
      <c r="AN73" s="113"/>
      <c r="AO73" s="56">
        <f>AK73+AL73+AM73-AN73</f>
        <v>19.22</v>
      </c>
      <c r="AP73" s="111"/>
      <c r="AQ73" s="111">
        <v>81.990000000000009</v>
      </c>
      <c r="AR73" s="111"/>
      <c r="AS73" s="113"/>
      <c r="AT73" s="56">
        <f>AP73+AQ73+AR73-AS73</f>
        <v>81.990000000000009</v>
      </c>
      <c r="AU73" s="111"/>
      <c r="AV73" s="111"/>
      <c r="AW73" s="111">
        <v>13</v>
      </c>
      <c r="AX73" s="114"/>
      <c r="AY73" s="56">
        <f>AU73+AV73+AW73-AX73</f>
        <v>13</v>
      </c>
      <c r="AZ73" s="114"/>
      <c r="BA73" s="111"/>
      <c r="BB73" s="111">
        <v>1</v>
      </c>
      <c r="BC73" s="113"/>
      <c r="BD73" s="56">
        <f>AZ73+BA73+BB73-BC73</f>
        <v>1</v>
      </c>
      <c r="BE73" s="111"/>
      <c r="BF73" s="111"/>
      <c r="BG73" s="111"/>
      <c r="BH73" s="113"/>
      <c r="BI73" s="56">
        <f>BE73+BF73+BG73-BH73</f>
        <v>0</v>
      </c>
      <c r="BJ73" s="3" t="s">
        <v>96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1945.1223857868024</v>
      </c>
      <c r="R74" s="103">
        <f>SUM(R44:R73)</f>
        <v>3003.3900000000003</v>
      </c>
      <c r="S74" s="103">
        <f t="shared" si="54"/>
        <v>839.21</v>
      </c>
      <c r="T74" s="103">
        <f t="shared" si="54"/>
        <v>1594.52</v>
      </c>
      <c r="U74" s="103">
        <f t="shared" si="54"/>
        <v>4193.2023857868016</v>
      </c>
      <c r="V74" s="103">
        <f t="shared" si="54"/>
        <v>1594.52</v>
      </c>
      <c r="W74" s="103">
        <f t="shared" si="54"/>
        <v>3757.5299999999997</v>
      </c>
      <c r="X74" s="103">
        <f t="shared" si="54"/>
        <v>1217.2649999999999</v>
      </c>
      <c r="Y74" s="103">
        <f t="shared" si="54"/>
        <v>2000.7100000000003</v>
      </c>
      <c r="Z74" s="103">
        <f t="shared" si="54"/>
        <v>4568.6050000000005</v>
      </c>
      <c r="AA74" s="103">
        <f t="shared" si="54"/>
        <v>2000.7100000000003</v>
      </c>
      <c r="AB74" s="103">
        <f t="shared" si="54"/>
        <v>2715.38</v>
      </c>
      <c r="AC74" s="103">
        <f t="shared" si="54"/>
        <v>325.45499999999998</v>
      </c>
      <c r="AD74" s="103">
        <f t="shared" si="54"/>
        <v>1758.3000000000002</v>
      </c>
      <c r="AE74" s="103">
        <f t="shared" si="54"/>
        <v>3283.2449999999999</v>
      </c>
      <c r="AF74" s="103">
        <f t="shared" si="54"/>
        <v>1758.3000000000002</v>
      </c>
      <c r="AG74" s="103">
        <f t="shared" si="54"/>
        <v>4300.07</v>
      </c>
      <c r="AH74" s="103">
        <f t="shared" si="54"/>
        <v>1346.37</v>
      </c>
      <c r="AI74" s="103">
        <f t="shared" si="54"/>
        <v>3232.4799999999996</v>
      </c>
      <c r="AJ74" s="103">
        <f t="shared" si="54"/>
        <v>4172.2599999999993</v>
      </c>
      <c r="AK74" s="103">
        <v>3232.4799999999996</v>
      </c>
      <c r="AL74" s="103">
        <f t="shared" si="54"/>
        <v>2433.9499999999998</v>
      </c>
      <c r="AM74" s="103">
        <f t="shared" si="54"/>
        <v>654.13</v>
      </c>
      <c r="AN74" s="103">
        <f t="shared" si="54"/>
        <v>2294.8900000000003</v>
      </c>
      <c r="AO74" s="103">
        <f t="shared" si="54"/>
        <v>4025.67</v>
      </c>
      <c r="AP74" s="103">
        <f t="shared" si="54"/>
        <v>2294.8900000000003</v>
      </c>
      <c r="AQ74" s="103">
        <f t="shared" si="54"/>
        <v>3471.8599999999997</v>
      </c>
      <c r="AR74" s="103">
        <f t="shared" si="54"/>
        <v>567.77</v>
      </c>
      <c r="AS74" s="103">
        <f t="shared" si="54"/>
        <v>1822.5199999999998</v>
      </c>
      <c r="AT74" s="103">
        <f t="shared" si="54"/>
        <v>4512</v>
      </c>
      <c r="AU74" s="103">
        <f t="shared" si="54"/>
        <v>1822.5199999999998</v>
      </c>
      <c r="AV74" s="103">
        <f t="shared" si="54"/>
        <v>3268.87</v>
      </c>
      <c r="AW74" s="103">
        <f t="shared" si="54"/>
        <v>1879.9000000000003</v>
      </c>
      <c r="AX74" s="103">
        <f t="shared" si="54"/>
        <v>2114.85</v>
      </c>
      <c r="AY74" s="103">
        <f t="shared" si="54"/>
        <v>4856.4399999999996</v>
      </c>
      <c r="AZ74" s="103">
        <f t="shared" si="54"/>
        <v>2114.85</v>
      </c>
      <c r="BA74" s="103">
        <f t="shared" si="54"/>
        <v>4997.7700000000004</v>
      </c>
      <c r="BB74" s="103">
        <f t="shared" si="54"/>
        <v>786.31000000000006</v>
      </c>
      <c r="BC74" s="103">
        <f>SUM(BC44:BC72)</f>
        <v>2978.69</v>
      </c>
      <c r="BD74" s="103">
        <f t="shared" si="54"/>
        <v>4920.24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>
        <v>34</v>
      </c>
      <c r="AA80" s="11"/>
      <c r="AB80" s="11">
        <v>0.7</v>
      </c>
      <c r="AC80" s="11">
        <f t="shared" ref="AC80:AC106" si="58">Z80*AB80</f>
        <v>23.799999999999997</v>
      </c>
      <c r="AD80" s="14">
        <f>AA80*AB80</f>
        <v>0</v>
      </c>
      <c r="AE80" s="70">
        <f>AC80+AD80</f>
        <v>23.799999999999997</v>
      </c>
      <c r="AG80" s="14" t="s">
        <v>6</v>
      </c>
      <c r="AH80" s="11">
        <v>23</v>
      </c>
      <c r="AI80" s="11"/>
      <c r="AJ80" s="11">
        <v>0.7</v>
      </c>
      <c r="AK80" s="11">
        <f t="shared" ref="AK80:AK99" si="59">AH80*AJ80</f>
        <v>16.099999999999998</v>
      </c>
      <c r="AL80" s="14">
        <f>AI80*AJ80</f>
        <v>0</v>
      </c>
      <c r="AM80" s="70">
        <f>AK80+AL80</f>
        <v>16.099999999999998</v>
      </c>
      <c r="AO80" s="14" t="s">
        <v>6</v>
      </c>
      <c r="AP80" s="11">
        <v>34</v>
      </c>
      <c r="AQ80" s="11">
        <v>37</v>
      </c>
      <c r="AR80" s="11">
        <v>0.7</v>
      </c>
      <c r="AS80" s="11">
        <f t="shared" ref="AS80:AS106" si="60">AP80*AR80</f>
        <v>23.799999999999997</v>
      </c>
      <c r="AT80" s="14">
        <f>AQ80*AR80</f>
        <v>25.9</v>
      </c>
      <c r="AU80" s="11">
        <f>AS80+AT80</f>
        <v>49.699999999999996</v>
      </c>
      <c r="AW80" s="14" t="s">
        <v>6</v>
      </c>
      <c r="AX80" s="11">
        <v>87</v>
      </c>
      <c r="AY80" s="11">
        <v>182</v>
      </c>
      <c r="AZ80" s="11">
        <v>0.7</v>
      </c>
      <c r="BA80" s="11">
        <f t="shared" ref="BA80:BA106" si="61">AX80*AZ80</f>
        <v>60.9</v>
      </c>
      <c r="BB80" s="14">
        <f>AY80*AZ80</f>
        <v>127.39999999999999</v>
      </c>
      <c r="BC80" s="11">
        <f>BA80+BB80</f>
        <v>188.29999999999998</v>
      </c>
      <c r="BE80" s="14" t="s">
        <v>6</v>
      </c>
      <c r="BF80" s="11">
        <v>85</v>
      </c>
      <c r="BG80" s="11">
        <v>52</v>
      </c>
      <c r="BH80" s="11">
        <v>0.7</v>
      </c>
      <c r="BI80" s="11">
        <f t="shared" ref="BI80:BI106" si="62">BF80*BH80</f>
        <v>59.499999999999993</v>
      </c>
      <c r="BJ80" s="14">
        <f>BG80*BH80</f>
        <v>36.4</v>
      </c>
      <c r="BK80" s="11">
        <f>BI80+BJ80</f>
        <v>95.899999999999991</v>
      </c>
      <c r="BM80" s="14" t="s">
        <v>6</v>
      </c>
      <c r="BN80" s="11">
        <v>28</v>
      </c>
      <c r="BO80" s="11">
        <v>90</v>
      </c>
      <c r="BP80" s="11">
        <v>0.7</v>
      </c>
      <c r="BQ80" s="11">
        <f t="shared" ref="BQ80:BQ106" si="63">BN80*BP80</f>
        <v>19.599999999999998</v>
      </c>
      <c r="BR80" s="14">
        <f>BO80*BP80</f>
        <v>62.999999999999993</v>
      </c>
      <c r="BS80" s="11">
        <f>BQ80+BR80</f>
        <v>82.6</v>
      </c>
      <c r="BU80" s="14" t="s">
        <v>6</v>
      </c>
      <c r="BV80" s="11">
        <v>42</v>
      </c>
      <c r="BW80" s="11">
        <v>90</v>
      </c>
      <c r="BX80" s="11">
        <v>0.7</v>
      </c>
      <c r="BY80" s="11">
        <f t="shared" ref="BY80:BY106" si="64">BV80*BX80</f>
        <v>29.4</v>
      </c>
      <c r="BZ80" s="14">
        <f>BW80*BX80</f>
        <v>62.999999999999993</v>
      </c>
      <c r="CA80" s="70">
        <f>BY80+BZ80</f>
        <v>92.399999999999991</v>
      </c>
      <c r="CC80" s="14" t="s">
        <v>6</v>
      </c>
      <c r="CD80" s="11">
        <v>67</v>
      </c>
      <c r="CE80" s="11">
        <f>129+43</f>
        <v>172</v>
      </c>
      <c r="CF80" s="11">
        <v>0.7</v>
      </c>
      <c r="CG80" s="11">
        <f t="shared" ref="CG80:CG106" si="65">CD80*CF80</f>
        <v>46.9</v>
      </c>
      <c r="CH80" s="14">
        <f>CE80*CF80</f>
        <v>120.39999999999999</v>
      </c>
      <c r="CI80" s="73">
        <f>CG80+CH80</f>
        <v>167.29999999999998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>
        <v>61</v>
      </c>
      <c r="AA81" s="11">
        <v>22</v>
      </c>
      <c r="AB81" s="11">
        <v>1</v>
      </c>
      <c r="AC81" s="11">
        <f t="shared" si="58"/>
        <v>61</v>
      </c>
      <c r="AD81" s="14">
        <f>AA81*AB81</f>
        <v>22</v>
      </c>
      <c r="AE81" s="70">
        <f t="shared" ref="AE81:AE106" si="69">AC81+AD81</f>
        <v>83</v>
      </c>
      <c r="AG81" s="14" t="s">
        <v>7</v>
      </c>
      <c r="AH81" s="11">
        <v>114</v>
      </c>
      <c r="AI81" s="11">
        <v>60</v>
      </c>
      <c r="AJ81" s="11">
        <v>1</v>
      </c>
      <c r="AK81" s="11">
        <f t="shared" si="59"/>
        <v>114</v>
      </c>
      <c r="AL81" s="14">
        <f>AI81*AJ81</f>
        <v>60</v>
      </c>
      <c r="AM81" s="70">
        <f t="shared" ref="AM81:AM100" si="70">AK81+AL81</f>
        <v>174</v>
      </c>
      <c r="AO81" s="14" t="s">
        <v>7</v>
      </c>
      <c r="AP81" s="11">
        <v>129</v>
      </c>
      <c r="AQ81" s="11"/>
      <c r="AR81" s="11">
        <v>1</v>
      </c>
      <c r="AS81" s="11">
        <f t="shared" si="60"/>
        <v>129</v>
      </c>
      <c r="AT81" s="14">
        <f>AQ81*AR81</f>
        <v>0</v>
      </c>
      <c r="AU81" s="11">
        <f t="shared" ref="AU81:AU106" si="71">AS81+AT81</f>
        <v>129</v>
      </c>
      <c r="AW81" s="14" t="s">
        <v>7</v>
      </c>
      <c r="AX81" s="11">
        <v>67</v>
      </c>
      <c r="AY81" s="11">
        <v>354</v>
      </c>
      <c r="AZ81" s="11">
        <v>1</v>
      </c>
      <c r="BA81" s="11">
        <f t="shared" si="61"/>
        <v>67</v>
      </c>
      <c r="BB81" s="14">
        <f>AY81*AZ81</f>
        <v>354</v>
      </c>
      <c r="BC81" s="11">
        <f t="shared" ref="BC81:BC106" si="72">BA81+BB81</f>
        <v>421</v>
      </c>
      <c r="BE81" s="14" t="s">
        <v>7</v>
      </c>
      <c r="BF81" s="11">
        <v>32</v>
      </c>
      <c r="BG81" s="11">
        <f>33+253</f>
        <v>286</v>
      </c>
      <c r="BH81" s="11">
        <v>1</v>
      </c>
      <c r="BI81" s="11">
        <f t="shared" si="62"/>
        <v>32</v>
      </c>
      <c r="BJ81" s="14">
        <f>BG81*BH81</f>
        <v>286</v>
      </c>
      <c r="BK81" s="11">
        <f t="shared" ref="BK81:BK106" si="73">BI81+BJ81</f>
        <v>318</v>
      </c>
      <c r="BM81" s="14" t="s">
        <v>7</v>
      </c>
      <c r="BN81" s="11">
        <v>22</v>
      </c>
      <c r="BO81" s="11">
        <v>306</v>
      </c>
      <c r="BP81" s="11">
        <v>1</v>
      </c>
      <c r="BQ81" s="11">
        <f t="shared" si="63"/>
        <v>22</v>
      </c>
      <c r="BR81" s="14">
        <f>BO81*BP81</f>
        <v>306</v>
      </c>
      <c r="BS81" s="11">
        <f t="shared" ref="BS81:BS106" si="74">BQ81+BR81</f>
        <v>328</v>
      </c>
      <c r="BU81" s="14" t="s">
        <v>7</v>
      </c>
      <c r="BV81" s="11">
        <v>18</v>
      </c>
      <c r="BW81" s="11">
        <v>0</v>
      </c>
      <c r="BX81" s="11">
        <v>1</v>
      </c>
      <c r="BY81" s="11">
        <f t="shared" si="64"/>
        <v>18</v>
      </c>
      <c r="BZ81" s="14">
        <f>BW81*BX81</f>
        <v>0</v>
      </c>
      <c r="CA81" s="70">
        <f t="shared" ref="CA81:CA106" si="75">BY81+BZ81</f>
        <v>18</v>
      </c>
      <c r="CC81" s="14" t="s">
        <v>7</v>
      </c>
      <c r="CD81" s="11">
        <v>33</v>
      </c>
      <c r="CE81" s="11">
        <v>18</v>
      </c>
      <c r="CF81" s="11">
        <v>1</v>
      </c>
      <c r="CG81" s="11">
        <f t="shared" si="65"/>
        <v>33</v>
      </c>
      <c r="CH81" s="14">
        <f>CE81*CF81</f>
        <v>18</v>
      </c>
      <c r="CI81" s="73">
        <f t="shared" ref="CI81:CI106" si="76">CG81+CH81</f>
        <v>51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>
        <v>98</v>
      </c>
      <c r="AA82" s="11">
        <v>118</v>
      </c>
      <c r="AB82" s="11">
        <v>0.5</v>
      </c>
      <c r="AC82" s="11">
        <f t="shared" si="58"/>
        <v>49</v>
      </c>
      <c r="AD82" s="14">
        <f t="shared" ref="AD82:AD100" si="80">AA82*AB82</f>
        <v>59</v>
      </c>
      <c r="AE82" s="70">
        <f t="shared" si="69"/>
        <v>108</v>
      </c>
      <c r="AG82" s="14" t="s">
        <v>8</v>
      </c>
      <c r="AH82" s="11">
        <v>432</v>
      </c>
      <c r="AI82" s="11">
        <v>168</v>
      </c>
      <c r="AJ82" s="11">
        <v>0.5</v>
      </c>
      <c r="AK82" s="11">
        <f t="shared" si="59"/>
        <v>216</v>
      </c>
      <c r="AL82" s="14">
        <f t="shared" ref="AL82:AL100" si="81">AI82*AJ82</f>
        <v>84</v>
      </c>
      <c r="AM82" s="70">
        <f t="shared" si="70"/>
        <v>300</v>
      </c>
      <c r="AO82" s="14" t="s">
        <v>8</v>
      </c>
      <c r="AP82" s="11">
        <v>98</v>
      </c>
      <c r="AQ82" s="11">
        <f>52+76</f>
        <v>128</v>
      </c>
      <c r="AR82" s="11">
        <v>0.5</v>
      </c>
      <c r="AS82" s="11">
        <f t="shared" si="60"/>
        <v>49</v>
      </c>
      <c r="AT82" s="14">
        <f t="shared" ref="AT82:AT104" si="82">AQ82*AR82</f>
        <v>64</v>
      </c>
      <c r="AU82" s="11">
        <f t="shared" si="71"/>
        <v>113</v>
      </c>
      <c r="AW82" s="14" t="s">
        <v>8</v>
      </c>
      <c r="AX82" s="11">
        <v>178</v>
      </c>
      <c r="AY82" s="11">
        <f>50+315</f>
        <v>365</v>
      </c>
      <c r="AZ82" s="11">
        <v>0.5</v>
      </c>
      <c r="BA82" s="11">
        <f t="shared" si="61"/>
        <v>89</v>
      </c>
      <c r="BB82" s="14">
        <f t="shared" ref="BB82:BB106" si="83">AY82*AZ82</f>
        <v>182.5</v>
      </c>
      <c r="BC82" s="11">
        <f t="shared" si="72"/>
        <v>271.5</v>
      </c>
      <c r="BE82" s="14" t="s">
        <v>8</v>
      </c>
      <c r="BF82" s="11">
        <v>112</v>
      </c>
      <c r="BG82" s="11">
        <f>30+604</f>
        <v>634</v>
      </c>
      <c r="BH82" s="11">
        <v>0.5</v>
      </c>
      <c r="BI82" s="11">
        <f t="shared" si="62"/>
        <v>56</v>
      </c>
      <c r="BJ82" s="14">
        <f t="shared" ref="BJ82:BJ106" si="84">BG82*BH82</f>
        <v>317</v>
      </c>
      <c r="BK82" s="11">
        <f t="shared" si="73"/>
        <v>373</v>
      </c>
      <c r="BM82" s="14" t="s">
        <v>8</v>
      </c>
      <c r="BN82" s="11">
        <v>112</v>
      </c>
      <c r="BO82" s="11">
        <v>325</v>
      </c>
      <c r="BP82" s="11">
        <v>0.5</v>
      </c>
      <c r="BQ82" s="11">
        <f t="shared" si="63"/>
        <v>56</v>
      </c>
      <c r="BR82" s="98">
        <f t="shared" ref="BR82:BR106" si="85">BO82*BP82</f>
        <v>162.5</v>
      </c>
      <c r="BS82" s="11">
        <f t="shared" si="74"/>
        <v>218.5</v>
      </c>
      <c r="BU82" s="14" t="s">
        <v>8</v>
      </c>
      <c r="BV82" s="11">
        <v>720</v>
      </c>
      <c r="BW82" s="11">
        <v>427</v>
      </c>
      <c r="BX82" s="11">
        <v>0.5</v>
      </c>
      <c r="BY82" s="11">
        <f t="shared" si="64"/>
        <v>360</v>
      </c>
      <c r="BZ82" s="14">
        <f t="shared" ref="BZ82:BZ106" si="86">BW82*BX82</f>
        <v>213.5</v>
      </c>
      <c r="CA82" s="70">
        <f t="shared" si="75"/>
        <v>573.5</v>
      </c>
      <c r="CC82" s="14" t="s">
        <v>8</v>
      </c>
      <c r="CD82" s="11">
        <v>564</v>
      </c>
      <c r="CE82" s="11">
        <f>468+469</f>
        <v>937</v>
      </c>
      <c r="CF82" s="11">
        <v>0.5</v>
      </c>
      <c r="CG82" s="11">
        <f t="shared" si="65"/>
        <v>282</v>
      </c>
      <c r="CH82" s="14">
        <f t="shared" ref="CH82:CH106" si="87">CE82*CF82</f>
        <v>468.5</v>
      </c>
      <c r="CI82" s="73">
        <f t="shared" si="76"/>
        <v>750.5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>
        <v>0</v>
      </c>
      <c r="AA83" s="11">
        <v>0</v>
      </c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>
        <v>0</v>
      </c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>
        <v>0</v>
      </c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>
        <v>0</v>
      </c>
      <c r="BW83" s="11">
        <v>0</v>
      </c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>
        <v>0</v>
      </c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106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106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>
        <v>0</v>
      </c>
      <c r="AA84" s="11">
        <v>0</v>
      </c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>
        <v>0</v>
      </c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>
        <v>0</v>
      </c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>
        <v>0</v>
      </c>
      <c r="BW84" s="11">
        <v>0</v>
      </c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>
        <v>0</v>
      </c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>
        <v>44</v>
      </c>
      <c r="AA85" s="11">
        <v>29</v>
      </c>
      <c r="AB85" s="11">
        <v>1</v>
      </c>
      <c r="AC85" s="11">
        <f t="shared" si="58"/>
        <v>44</v>
      </c>
      <c r="AD85" s="14">
        <f t="shared" si="80"/>
        <v>29</v>
      </c>
      <c r="AE85" s="70">
        <f t="shared" si="69"/>
        <v>73</v>
      </c>
      <c r="AG85" s="14" t="s">
        <v>11</v>
      </c>
      <c r="AH85" s="11">
        <v>72</v>
      </c>
      <c r="AI85" s="11">
        <v>100</v>
      </c>
      <c r="AJ85" s="11">
        <v>1</v>
      </c>
      <c r="AK85" s="11">
        <f t="shared" si="59"/>
        <v>72</v>
      </c>
      <c r="AL85" s="14">
        <f t="shared" si="81"/>
        <v>100</v>
      </c>
      <c r="AM85" s="70">
        <f t="shared" si="70"/>
        <v>172</v>
      </c>
      <c r="AO85" s="14" t="s">
        <v>11</v>
      </c>
      <c r="AP85" s="11">
        <v>75</v>
      </c>
      <c r="AQ85" s="11">
        <v>110</v>
      </c>
      <c r="AR85" s="11">
        <v>1</v>
      </c>
      <c r="AS85" s="11">
        <f t="shared" si="60"/>
        <v>75</v>
      </c>
      <c r="AT85" s="14">
        <f t="shared" si="82"/>
        <v>110</v>
      </c>
      <c r="AU85" s="11">
        <f t="shared" si="71"/>
        <v>185</v>
      </c>
      <c r="AW85" s="14" t="s">
        <v>11</v>
      </c>
      <c r="AX85" s="11">
        <v>108</v>
      </c>
      <c r="AY85" s="11">
        <v>199</v>
      </c>
      <c r="AZ85" s="11">
        <v>1</v>
      </c>
      <c r="BA85" s="11">
        <f t="shared" si="61"/>
        <v>108</v>
      </c>
      <c r="BB85" s="14">
        <f t="shared" si="83"/>
        <v>199</v>
      </c>
      <c r="BC85" s="11">
        <f t="shared" si="72"/>
        <v>307</v>
      </c>
      <c r="BE85" s="14" t="s">
        <v>11</v>
      </c>
      <c r="BF85" s="11">
        <v>87</v>
      </c>
      <c r="BG85" s="11">
        <v>91</v>
      </c>
      <c r="BH85" s="11">
        <v>1</v>
      </c>
      <c r="BI85" s="11">
        <f t="shared" si="62"/>
        <v>87</v>
      </c>
      <c r="BJ85" s="14">
        <f t="shared" si="84"/>
        <v>91</v>
      </c>
      <c r="BK85" s="11">
        <f t="shared" si="73"/>
        <v>178</v>
      </c>
      <c r="BM85" s="14" t="s">
        <v>11</v>
      </c>
      <c r="BN85" s="11">
        <v>46</v>
      </c>
      <c r="BO85" s="11"/>
      <c r="BP85" s="11">
        <v>1</v>
      </c>
      <c r="BQ85" s="11">
        <f t="shared" si="63"/>
        <v>46</v>
      </c>
      <c r="BR85" s="14">
        <f t="shared" si="85"/>
        <v>0</v>
      </c>
      <c r="BS85" s="11">
        <f t="shared" si="74"/>
        <v>46</v>
      </c>
      <c r="BU85" s="14" t="s">
        <v>11</v>
      </c>
      <c r="BV85" s="11">
        <v>86</v>
      </c>
      <c r="BW85" s="11">
        <v>0</v>
      </c>
      <c r="BX85" s="11">
        <v>1</v>
      </c>
      <c r="BY85" s="11">
        <f t="shared" si="64"/>
        <v>86</v>
      </c>
      <c r="BZ85" s="14">
        <f t="shared" si="86"/>
        <v>0</v>
      </c>
      <c r="CA85" s="70">
        <f t="shared" si="75"/>
        <v>86</v>
      </c>
      <c r="CC85" s="14" t="s">
        <v>11</v>
      </c>
      <c r="CD85" s="11">
        <v>48</v>
      </c>
      <c r="CE85" s="11">
        <v>31</v>
      </c>
      <c r="CF85" s="11">
        <v>1</v>
      </c>
      <c r="CG85" s="11">
        <f t="shared" si="65"/>
        <v>48</v>
      </c>
      <c r="CH85" s="14">
        <f t="shared" si="87"/>
        <v>31</v>
      </c>
      <c r="CI85" s="73">
        <f t="shared" si="76"/>
        <v>79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>
        <v>43</v>
      </c>
      <c r="AA86" s="11"/>
      <c r="AB86" s="11">
        <v>1</v>
      </c>
      <c r="AC86" s="11">
        <f t="shared" si="58"/>
        <v>43</v>
      </c>
      <c r="AD86" s="14">
        <f t="shared" si="80"/>
        <v>0</v>
      </c>
      <c r="AE86" s="70">
        <f t="shared" si="69"/>
        <v>43</v>
      </c>
      <c r="AG86" s="14" t="s">
        <v>12</v>
      </c>
      <c r="AH86" s="11">
        <v>76</v>
      </c>
      <c r="AI86" s="11">
        <v>60</v>
      </c>
      <c r="AJ86" s="11">
        <v>1</v>
      </c>
      <c r="AK86" s="11">
        <f t="shared" si="59"/>
        <v>76</v>
      </c>
      <c r="AL86" s="14">
        <f t="shared" si="81"/>
        <v>60</v>
      </c>
      <c r="AM86" s="70">
        <f t="shared" si="70"/>
        <v>136</v>
      </c>
      <c r="AO86" s="14" t="s">
        <v>12</v>
      </c>
      <c r="AP86" s="11">
        <v>73</v>
      </c>
      <c r="AQ86" s="11"/>
      <c r="AR86" s="11">
        <v>1</v>
      </c>
      <c r="AS86" s="11">
        <f t="shared" si="60"/>
        <v>73</v>
      </c>
      <c r="AT86" s="14">
        <f t="shared" si="82"/>
        <v>0</v>
      </c>
      <c r="AU86" s="11">
        <f t="shared" si="71"/>
        <v>73</v>
      </c>
      <c r="AW86" s="14" t="s">
        <v>12</v>
      </c>
      <c r="AX86" s="11">
        <v>86</v>
      </c>
      <c r="AY86" s="11"/>
      <c r="AZ86" s="11">
        <v>1</v>
      </c>
      <c r="BA86" s="11">
        <f t="shared" si="61"/>
        <v>86</v>
      </c>
      <c r="BB86" s="14">
        <f t="shared" si="83"/>
        <v>0</v>
      </c>
      <c r="BC86" s="11">
        <f t="shared" si="72"/>
        <v>86</v>
      </c>
      <c r="BE86" s="14" t="s">
        <v>12</v>
      </c>
      <c r="BF86" s="11">
        <v>64</v>
      </c>
      <c r="BG86" s="11"/>
      <c r="BH86" s="11">
        <v>1</v>
      </c>
      <c r="BI86" s="11">
        <f t="shared" si="62"/>
        <v>64</v>
      </c>
      <c r="BJ86" s="14">
        <f t="shared" si="84"/>
        <v>0</v>
      </c>
      <c r="BK86" s="11">
        <f t="shared" si="73"/>
        <v>64</v>
      </c>
      <c r="BM86" s="14" t="s">
        <v>12</v>
      </c>
      <c r="BN86" s="11">
        <v>98</v>
      </c>
      <c r="BO86" s="11"/>
      <c r="BP86" s="11">
        <v>1</v>
      </c>
      <c r="BQ86" s="11">
        <f t="shared" si="63"/>
        <v>98</v>
      </c>
      <c r="BR86" s="14">
        <f t="shared" si="85"/>
        <v>0</v>
      </c>
      <c r="BS86" s="11">
        <f t="shared" si="74"/>
        <v>98</v>
      </c>
      <c r="BU86" s="14" t="s">
        <v>12</v>
      </c>
      <c r="BV86" s="11">
        <v>38</v>
      </c>
      <c r="BW86" s="11">
        <v>0</v>
      </c>
      <c r="BX86" s="11">
        <v>1</v>
      </c>
      <c r="BY86" s="11">
        <f t="shared" si="64"/>
        <v>38</v>
      </c>
      <c r="BZ86" s="14">
        <f t="shared" si="86"/>
        <v>0</v>
      </c>
      <c r="CA86" s="70">
        <f t="shared" si="75"/>
        <v>38</v>
      </c>
      <c r="CC86" s="14" t="s">
        <v>12</v>
      </c>
      <c r="CD86" s="11">
        <v>9</v>
      </c>
      <c r="CE86" s="11">
        <v>45</v>
      </c>
      <c r="CF86" s="11">
        <v>1</v>
      </c>
      <c r="CG86" s="11">
        <f t="shared" si="65"/>
        <v>9</v>
      </c>
      <c r="CH86" s="14">
        <f t="shared" si="87"/>
        <v>45</v>
      </c>
      <c r="CI86" s="73">
        <f t="shared" si="76"/>
        <v>54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>
        <v>58</v>
      </c>
      <c r="AA87" s="11">
        <f>116+94</f>
        <v>210</v>
      </c>
      <c r="AB87" s="11">
        <v>0.4</v>
      </c>
      <c r="AC87" s="11">
        <f t="shared" si="58"/>
        <v>23.200000000000003</v>
      </c>
      <c r="AD87" s="14">
        <f t="shared" si="80"/>
        <v>84</v>
      </c>
      <c r="AE87" s="70">
        <f t="shared" si="69"/>
        <v>107.2</v>
      </c>
      <c r="AG87" s="14" t="s">
        <v>13</v>
      </c>
      <c r="AH87" s="11">
        <v>98</v>
      </c>
      <c r="AI87" s="11">
        <f>338+48</f>
        <v>386</v>
      </c>
      <c r="AJ87" s="11">
        <v>0.4</v>
      </c>
      <c r="AK87" s="11">
        <f t="shared" si="59"/>
        <v>39.200000000000003</v>
      </c>
      <c r="AL87" s="14">
        <f t="shared" si="81"/>
        <v>154.4</v>
      </c>
      <c r="AM87" s="70">
        <f t="shared" si="70"/>
        <v>193.60000000000002</v>
      </c>
      <c r="AO87" s="14" t="s">
        <v>13</v>
      </c>
      <c r="AP87" s="11">
        <v>145</v>
      </c>
      <c r="AQ87" s="11">
        <f>173+30</f>
        <v>203</v>
      </c>
      <c r="AR87" s="11">
        <v>0.4</v>
      </c>
      <c r="AS87" s="11">
        <f t="shared" si="60"/>
        <v>58</v>
      </c>
      <c r="AT87" s="14">
        <f t="shared" si="82"/>
        <v>81.2</v>
      </c>
      <c r="AU87" s="11">
        <f t="shared" si="71"/>
        <v>139.19999999999999</v>
      </c>
      <c r="AW87" s="14" t="s">
        <v>13</v>
      </c>
      <c r="AX87" s="11">
        <v>176</v>
      </c>
      <c r="AY87" s="11">
        <f>263+313+68</f>
        <v>644</v>
      </c>
      <c r="AZ87" s="11">
        <v>0.4</v>
      </c>
      <c r="BA87" s="11">
        <f t="shared" si="61"/>
        <v>70.400000000000006</v>
      </c>
      <c r="BB87" s="14">
        <f t="shared" si="83"/>
        <v>257.60000000000002</v>
      </c>
      <c r="BC87" s="11">
        <f t="shared" si="72"/>
        <v>328</v>
      </c>
      <c r="BE87" s="14" t="s">
        <v>13</v>
      </c>
      <c r="BF87" s="11">
        <v>44</v>
      </c>
      <c r="BG87" s="11">
        <f>219+84</f>
        <v>303</v>
      </c>
      <c r="BH87" s="11">
        <v>0.4</v>
      </c>
      <c r="BI87" s="11">
        <f t="shared" si="62"/>
        <v>17.600000000000001</v>
      </c>
      <c r="BJ87" s="72">
        <f t="shared" si="84"/>
        <v>121.2</v>
      </c>
      <c r="BK87" s="11">
        <f t="shared" si="73"/>
        <v>138.80000000000001</v>
      </c>
      <c r="BM87" s="14" t="s">
        <v>13</v>
      </c>
      <c r="BN87" s="11">
        <v>3</v>
      </c>
      <c r="BO87" s="11">
        <f>123+92</f>
        <v>215</v>
      </c>
      <c r="BP87" s="11">
        <v>0.4</v>
      </c>
      <c r="BQ87" s="11">
        <f t="shared" si="63"/>
        <v>1.2000000000000002</v>
      </c>
      <c r="BR87" s="14">
        <f t="shared" si="85"/>
        <v>86</v>
      </c>
      <c r="BS87" s="11">
        <f t="shared" si="74"/>
        <v>87.2</v>
      </c>
      <c r="BU87" s="14" t="s">
        <v>13</v>
      </c>
      <c r="BV87" s="11">
        <v>164</v>
      </c>
      <c r="BW87" s="11">
        <v>46</v>
      </c>
      <c r="BX87" s="11">
        <v>0.4</v>
      </c>
      <c r="BY87" s="11">
        <f t="shared" si="64"/>
        <v>65.600000000000009</v>
      </c>
      <c r="BZ87" s="14">
        <f t="shared" si="86"/>
        <v>18.400000000000002</v>
      </c>
      <c r="CA87" s="70">
        <f t="shared" si="75"/>
        <v>84.000000000000014</v>
      </c>
      <c r="CC87" s="14" t="s">
        <v>13</v>
      </c>
      <c r="CD87" s="11">
        <v>142</v>
      </c>
      <c r="CE87" s="11">
        <v>150</v>
      </c>
      <c r="CF87" s="11">
        <v>0.4</v>
      </c>
      <c r="CG87" s="11">
        <f t="shared" si="65"/>
        <v>56.800000000000004</v>
      </c>
      <c r="CH87" s="14">
        <f t="shared" si="87"/>
        <v>60</v>
      </c>
      <c r="CI87" s="73">
        <f t="shared" si="76"/>
        <v>116.80000000000001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>
        <v>0</v>
      </c>
      <c r="AA88" s="11">
        <v>214</v>
      </c>
      <c r="AB88" s="11">
        <v>0.7</v>
      </c>
      <c r="AC88" s="11">
        <f t="shared" si="58"/>
        <v>0</v>
      </c>
      <c r="AD88" s="14">
        <f t="shared" si="80"/>
        <v>149.79999999999998</v>
      </c>
      <c r="AE88" s="70">
        <f t="shared" si="69"/>
        <v>149.79999999999998</v>
      </c>
      <c r="AG88" s="14" t="s">
        <v>14</v>
      </c>
      <c r="AH88" s="11">
        <v>12</v>
      </c>
      <c r="AI88" s="11">
        <v>120</v>
      </c>
      <c r="AJ88" s="11">
        <v>0.7</v>
      </c>
      <c r="AK88" s="11">
        <f t="shared" si="59"/>
        <v>8.3999999999999986</v>
      </c>
      <c r="AL88" s="14">
        <f t="shared" si="81"/>
        <v>84</v>
      </c>
      <c r="AM88" s="70">
        <f t="shared" si="70"/>
        <v>92.4</v>
      </c>
      <c r="AO88" s="14" t="s">
        <v>14</v>
      </c>
      <c r="AP88" s="11">
        <v>6</v>
      </c>
      <c r="AQ88" s="11">
        <v>173</v>
      </c>
      <c r="AR88" s="11">
        <v>0.7</v>
      </c>
      <c r="AS88" s="11">
        <f t="shared" si="60"/>
        <v>4.1999999999999993</v>
      </c>
      <c r="AT88" s="14">
        <f t="shared" si="82"/>
        <v>121.1</v>
      </c>
      <c r="AU88" s="11">
        <f t="shared" si="71"/>
        <v>125.3</v>
      </c>
      <c r="AW88" s="14" t="s">
        <v>14</v>
      </c>
      <c r="AX88" s="11">
        <v>43</v>
      </c>
      <c r="AY88" s="11"/>
      <c r="AZ88" s="11">
        <v>0.7</v>
      </c>
      <c r="BA88" s="11">
        <f t="shared" si="61"/>
        <v>30.099999999999998</v>
      </c>
      <c r="BB88" s="14">
        <f t="shared" si="83"/>
        <v>0</v>
      </c>
      <c r="BC88" s="11">
        <f t="shared" si="72"/>
        <v>30.099999999999998</v>
      </c>
      <c r="BE88" s="14" t="s">
        <v>14</v>
      </c>
      <c r="BF88" s="11">
        <v>0</v>
      </c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>
        <v>13</v>
      </c>
      <c r="BO88" s="11"/>
      <c r="BP88" s="11">
        <v>0.7</v>
      </c>
      <c r="BQ88" s="11">
        <f t="shared" si="63"/>
        <v>9.1</v>
      </c>
      <c r="BR88" s="14">
        <f t="shared" si="85"/>
        <v>0</v>
      </c>
      <c r="BS88" s="11">
        <f t="shared" si="74"/>
        <v>9.1</v>
      </c>
      <c r="BU88" s="14" t="s">
        <v>14</v>
      </c>
      <c r="BV88" s="11">
        <v>0</v>
      </c>
      <c r="BW88" s="11">
        <v>0</v>
      </c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>
        <v>46</v>
      </c>
      <c r="CE88" s="11">
        <v>86</v>
      </c>
      <c r="CF88" s="11">
        <v>0.7</v>
      </c>
      <c r="CG88" s="11">
        <f t="shared" si="65"/>
        <v>32.199999999999996</v>
      </c>
      <c r="CH88" s="14">
        <f t="shared" si="87"/>
        <v>60.199999999999996</v>
      </c>
      <c r="CI88" s="73">
        <f t="shared" si="76"/>
        <v>92.399999999999991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>
        <v>21</v>
      </c>
      <c r="AA89" s="11">
        <f>363+169</f>
        <v>532</v>
      </c>
      <c r="AB89" s="11">
        <v>0.4</v>
      </c>
      <c r="AC89" s="11">
        <f t="shared" si="58"/>
        <v>8.4</v>
      </c>
      <c r="AD89" s="14">
        <f t="shared" si="80"/>
        <v>212.8</v>
      </c>
      <c r="AE89" s="70">
        <f t="shared" si="69"/>
        <v>221.20000000000002</v>
      </c>
      <c r="AG89" s="14" t="s">
        <v>15</v>
      </c>
      <c r="AH89" s="11">
        <v>120</v>
      </c>
      <c r="AI89" s="11"/>
      <c r="AJ89" s="11">
        <v>0.4</v>
      </c>
      <c r="AK89" s="11">
        <f t="shared" si="59"/>
        <v>48</v>
      </c>
      <c r="AL89" s="14">
        <f t="shared" si="81"/>
        <v>0</v>
      </c>
      <c r="AM89" s="70">
        <f t="shared" si="70"/>
        <v>48</v>
      </c>
      <c r="AO89" s="14" t="s">
        <v>15</v>
      </c>
      <c r="AP89" s="11">
        <v>72</v>
      </c>
      <c r="AQ89" s="11">
        <v>51</v>
      </c>
      <c r="AR89" s="11">
        <v>0.4</v>
      </c>
      <c r="AS89" s="11">
        <f t="shared" si="60"/>
        <v>28.8</v>
      </c>
      <c r="AT89" s="14">
        <f t="shared" si="82"/>
        <v>20.400000000000002</v>
      </c>
      <c r="AU89" s="11">
        <f t="shared" si="71"/>
        <v>49.2</v>
      </c>
      <c r="AW89" s="14" t="s">
        <v>15</v>
      </c>
      <c r="AX89" s="11">
        <v>181</v>
      </c>
      <c r="AY89" s="11">
        <v>726</v>
      </c>
      <c r="AZ89" s="11">
        <v>0.4</v>
      </c>
      <c r="BA89" s="11">
        <f t="shared" si="61"/>
        <v>72.400000000000006</v>
      </c>
      <c r="BB89" s="14">
        <f t="shared" si="83"/>
        <v>290.40000000000003</v>
      </c>
      <c r="BC89" s="11">
        <f t="shared" si="72"/>
        <v>362.80000000000007</v>
      </c>
      <c r="BE89" s="14" t="s">
        <v>15</v>
      </c>
      <c r="BF89" s="11">
        <v>62</v>
      </c>
      <c r="BG89" s="11">
        <v>638</v>
      </c>
      <c r="BH89" s="11">
        <v>0.4</v>
      </c>
      <c r="BI89" s="11">
        <f t="shared" si="62"/>
        <v>24.8</v>
      </c>
      <c r="BJ89" s="14">
        <f t="shared" si="84"/>
        <v>255.20000000000002</v>
      </c>
      <c r="BK89" s="11">
        <f t="shared" si="73"/>
        <v>280</v>
      </c>
      <c r="BM89" s="14" t="s">
        <v>15</v>
      </c>
      <c r="BN89" s="11">
        <v>48</v>
      </c>
      <c r="BO89" s="11">
        <v>439</v>
      </c>
      <c r="BP89" s="11">
        <v>0.4</v>
      </c>
      <c r="BQ89" s="11">
        <f t="shared" si="63"/>
        <v>19.200000000000003</v>
      </c>
      <c r="BR89" s="14">
        <f t="shared" si="85"/>
        <v>175.60000000000002</v>
      </c>
      <c r="BS89" s="11">
        <f t="shared" si="74"/>
        <v>194.8</v>
      </c>
      <c r="BU89" s="14" t="s">
        <v>15</v>
      </c>
      <c r="BV89" s="11">
        <v>168</v>
      </c>
      <c r="BW89" s="11">
        <v>275</v>
      </c>
      <c r="BX89" s="11">
        <v>0.4</v>
      </c>
      <c r="BY89" s="11">
        <f t="shared" si="64"/>
        <v>67.2</v>
      </c>
      <c r="BZ89" s="14">
        <f t="shared" si="86"/>
        <v>110</v>
      </c>
      <c r="CA89" s="70">
        <f t="shared" si="75"/>
        <v>177.2</v>
      </c>
      <c r="CC89" s="14" t="s">
        <v>15</v>
      </c>
      <c r="CD89" s="11">
        <v>131</v>
      </c>
      <c r="CE89" s="11">
        <f>400+183</f>
        <v>583</v>
      </c>
      <c r="CF89" s="11">
        <v>0.4</v>
      </c>
      <c r="CG89" s="11">
        <f t="shared" si="65"/>
        <v>52.400000000000006</v>
      </c>
      <c r="CH89" s="14">
        <f t="shared" si="87"/>
        <v>233.20000000000002</v>
      </c>
      <c r="CI89" s="73">
        <f t="shared" si="76"/>
        <v>285.60000000000002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>
        <v>0</v>
      </c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>
        <v>0</v>
      </c>
      <c r="BO90" s="11">
        <v>84</v>
      </c>
      <c r="BP90" s="11">
        <v>0.2</v>
      </c>
      <c r="BQ90" s="11">
        <f t="shared" si="63"/>
        <v>0</v>
      </c>
      <c r="BR90" s="14">
        <f t="shared" si="85"/>
        <v>16.8</v>
      </c>
      <c r="BS90" s="11">
        <f t="shared" si="74"/>
        <v>16.8</v>
      </c>
      <c r="BU90" s="14" t="s">
        <v>49</v>
      </c>
      <c r="BV90" s="11">
        <v>0</v>
      </c>
      <c r="BW90" s="11">
        <v>56</v>
      </c>
      <c r="BX90" s="11">
        <v>0.2</v>
      </c>
      <c r="BY90" s="11">
        <f t="shared" si="64"/>
        <v>0</v>
      </c>
      <c r="BZ90" s="14">
        <f t="shared" si="86"/>
        <v>11.200000000000001</v>
      </c>
      <c r="CA90" s="70">
        <f t="shared" si="75"/>
        <v>11.200000000000001</v>
      </c>
      <c r="CC90" s="14" t="s">
        <v>49</v>
      </c>
      <c r="CD90" s="11">
        <v>0</v>
      </c>
      <c r="CE90" s="11">
        <v>84</v>
      </c>
      <c r="CF90" s="11">
        <v>0.2</v>
      </c>
      <c r="CG90" s="11">
        <f t="shared" si="65"/>
        <v>0</v>
      </c>
      <c r="CH90" s="14">
        <f t="shared" si="87"/>
        <v>16.8</v>
      </c>
      <c r="CI90" s="73">
        <f t="shared" si="76"/>
        <v>16.8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>
        <v>3</v>
      </c>
      <c r="AA91" s="11">
        <v>432</v>
      </c>
      <c r="AB91" s="11">
        <v>0.16</v>
      </c>
      <c r="AC91" s="11">
        <f t="shared" si="58"/>
        <v>0.48</v>
      </c>
      <c r="AD91" s="14">
        <f t="shared" si="80"/>
        <v>69.12</v>
      </c>
      <c r="AE91" s="70">
        <f t="shared" si="69"/>
        <v>69.600000000000009</v>
      </c>
      <c r="AG91" s="14" t="s">
        <v>17</v>
      </c>
      <c r="AH91" s="11">
        <v>46</v>
      </c>
      <c r="AI91" s="11">
        <v>240</v>
      </c>
      <c r="AJ91" s="11">
        <v>0.16</v>
      </c>
      <c r="AK91" s="11">
        <f t="shared" si="59"/>
        <v>7.36</v>
      </c>
      <c r="AL91" s="14">
        <f t="shared" si="81"/>
        <v>38.4</v>
      </c>
      <c r="AM91" s="70">
        <f t="shared" si="70"/>
        <v>45.76</v>
      </c>
      <c r="AO91" s="14" t="s">
        <v>17</v>
      </c>
      <c r="AP91" s="11">
        <v>0</v>
      </c>
      <c r="AQ91" s="11">
        <v>96</v>
      </c>
      <c r="AR91" s="11">
        <v>0.16</v>
      </c>
      <c r="AS91" s="11">
        <f t="shared" si="60"/>
        <v>0</v>
      </c>
      <c r="AT91" s="14">
        <f t="shared" si="82"/>
        <v>15.36</v>
      </c>
      <c r="AU91" s="11">
        <f t="shared" si="71"/>
        <v>15.36</v>
      </c>
      <c r="AW91" s="14" t="s">
        <v>17</v>
      </c>
      <c r="AX91" s="11">
        <v>8</v>
      </c>
      <c r="AY91" s="11">
        <v>96</v>
      </c>
      <c r="AZ91" s="11">
        <v>0.16</v>
      </c>
      <c r="BA91" s="11">
        <f t="shared" si="61"/>
        <v>1.28</v>
      </c>
      <c r="BB91" s="14">
        <f t="shared" si="83"/>
        <v>15.36</v>
      </c>
      <c r="BC91" s="11">
        <f t="shared" si="72"/>
        <v>16.64</v>
      </c>
      <c r="BE91" s="14" t="s">
        <v>17</v>
      </c>
      <c r="BF91" s="11">
        <v>4</v>
      </c>
      <c r="BG91" s="11"/>
      <c r="BH91" s="11">
        <v>0.16</v>
      </c>
      <c r="BI91" s="11">
        <f t="shared" si="62"/>
        <v>0.64</v>
      </c>
      <c r="BJ91" s="72">
        <f t="shared" si="84"/>
        <v>0</v>
      </c>
      <c r="BK91" s="11">
        <f t="shared" si="73"/>
        <v>0.64</v>
      </c>
      <c r="BM91" s="14" t="s">
        <v>17</v>
      </c>
      <c r="BN91" s="11">
        <v>0</v>
      </c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>
        <v>4</v>
      </c>
      <c r="BW91" s="11">
        <v>672</v>
      </c>
      <c r="BX91" s="11">
        <v>0.16</v>
      </c>
      <c r="BY91" s="11">
        <f t="shared" si="64"/>
        <v>0.64</v>
      </c>
      <c r="BZ91" s="14">
        <f t="shared" si="86"/>
        <v>107.52</v>
      </c>
      <c r="CA91" s="70">
        <f t="shared" si="75"/>
        <v>108.16</v>
      </c>
      <c r="CC91" s="14" t="s">
        <v>17</v>
      </c>
      <c r="CD91" s="11">
        <v>0</v>
      </c>
      <c r="CE91" s="11">
        <f>387+480+469</f>
        <v>1336</v>
      </c>
      <c r="CF91" s="11">
        <v>0.16</v>
      </c>
      <c r="CG91" s="11">
        <f t="shared" si="65"/>
        <v>0</v>
      </c>
      <c r="CH91" s="14">
        <f t="shared" si="87"/>
        <v>213.76</v>
      </c>
      <c r="CI91" s="73">
        <f t="shared" si="76"/>
        <v>213.76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>
        <v>36</v>
      </c>
      <c r="AA92" s="11">
        <v>96</v>
      </c>
      <c r="AB92" s="11">
        <v>0.12</v>
      </c>
      <c r="AC92" s="11">
        <f t="shared" si="58"/>
        <v>4.32</v>
      </c>
      <c r="AD92" s="14">
        <f t="shared" si="80"/>
        <v>11.52</v>
      </c>
      <c r="AE92" s="70">
        <f t="shared" si="69"/>
        <v>15.84</v>
      </c>
      <c r="AG92" s="14" t="s">
        <v>18</v>
      </c>
      <c r="AH92" s="11">
        <v>135</v>
      </c>
      <c r="AI92" s="11"/>
      <c r="AJ92" s="11">
        <v>0.12</v>
      </c>
      <c r="AK92" s="11">
        <f t="shared" si="59"/>
        <v>16.2</v>
      </c>
      <c r="AL92" s="14">
        <f t="shared" si="81"/>
        <v>0</v>
      </c>
      <c r="AM92" s="70">
        <f t="shared" si="70"/>
        <v>16.2</v>
      </c>
      <c r="AO92" s="14" t="s">
        <v>18</v>
      </c>
      <c r="AP92" s="11">
        <v>108</v>
      </c>
      <c r="AQ92" s="11"/>
      <c r="AR92" s="11">
        <v>0.12</v>
      </c>
      <c r="AS92" s="11">
        <f t="shared" si="60"/>
        <v>12.959999999999999</v>
      </c>
      <c r="AT92" s="14">
        <f t="shared" si="82"/>
        <v>0</v>
      </c>
      <c r="AU92" s="11">
        <f t="shared" si="71"/>
        <v>12.959999999999999</v>
      </c>
      <c r="AV92">
        <f>AT91+AT92</f>
        <v>15.36</v>
      </c>
      <c r="AW92" s="14" t="s">
        <v>18</v>
      </c>
      <c r="AX92" s="11">
        <v>156</v>
      </c>
      <c r="AY92" s="11"/>
      <c r="AZ92" s="11">
        <v>0.12</v>
      </c>
      <c r="BA92" s="11">
        <f t="shared" si="61"/>
        <v>18.72</v>
      </c>
      <c r="BB92" s="14">
        <f t="shared" si="83"/>
        <v>0</v>
      </c>
      <c r="BC92" s="11">
        <f t="shared" si="72"/>
        <v>18.72</v>
      </c>
      <c r="BE92" s="14" t="s">
        <v>18</v>
      </c>
      <c r="BF92" s="11">
        <v>85</v>
      </c>
      <c r="BG92" s="11">
        <v>760</v>
      </c>
      <c r="BH92" s="11">
        <v>0.12</v>
      </c>
      <c r="BI92" s="11">
        <f t="shared" si="62"/>
        <v>10.199999999999999</v>
      </c>
      <c r="BJ92" s="14">
        <f t="shared" si="84"/>
        <v>91.2</v>
      </c>
      <c r="BK92" s="11">
        <f t="shared" si="73"/>
        <v>101.4</v>
      </c>
      <c r="BM92" s="14" t="s">
        <v>18</v>
      </c>
      <c r="BN92" s="11">
        <v>74</v>
      </c>
      <c r="BO92" s="11">
        <v>672</v>
      </c>
      <c r="BP92" s="11">
        <v>0.12</v>
      </c>
      <c r="BQ92" s="11">
        <f t="shared" si="63"/>
        <v>8.879999999999999</v>
      </c>
      <c r="BR92" s="14">
        <f t="shared" si="85"/>
        <v>80.64</v>
      </c>
      <c r="BS92" s="11">
        <f t="shared" si="74"/>
        <v>89.52</v>
      </c>
      <c r="BU92" s="14" t="s">
        <v>18</v>
      </c>
      <c r="BV92" s="11">
        <v>154</v>
      </c>
      <c r="BW92" s="11">
        <v>384</v>
      </c>
      <c r="BX92" s="11">
        <v>0.12</v>
      </c>
      <c r="BY92" s="11">
        <f t="shared" si="64"/>
        <v>18.48</v>
      </c>
      <c r="BZ92" s="14">
        <f t="shared" si="86"/>
        <v>46.08</v>
      </c>
      <c r="CA92" s="70">
        <f t="shared" si="75"/>
        <v>64.56</v>
      </c>
      <c r="CC92" s="14" t="s">
        <v>18</v>
      </c>
      <c r="CD92" s="11">
        <v>78</v>
      </c>
      <c r="CE92" s="11">
        <f>350+96</f>
        <v>446</v>
      </c>
      <c r="CF92" s="11">
        <v>0.12</v>
      </c>
      <c r="CG92" s="11">
        <f t="shared" si="65"/>
        <v>9.36</v>
      </c>
      <c r="CH92" s="14">
        <f t="shared" si="87"/>
        <v>53.519999999999996</v>
      </c>
      <c r="CI92" s="73">
        <f t="shared" si="76"/>
        <v>62.879999999999995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>
        <v>57</v>
      </c>
      <c r="AA93" s="11">
        <v>532</v>
      </c>
      <c r="AB93" s="11">
        <v>0.4</v>
      </c>
      <c r="AC93" s="11">
        <f t="shared" si="58"/>
        <v>22.8</v>
      </c>
      <c r="AD93" s="14">
        <f t="shared" si="80"/>
        <v>212.8</v>
      </c>
      <c r="AE93" s="70">
        <f t="shared" si="69"/>
        <v>235.60000000000002</v>
      </c>
      <c r="AG93" s="14" t="s">
        <v>19</v>
      </c>
      <c r="AH93" s="11">
        <v>22</v>
      </c>
      <c r="AI93" s="11">
        <v>686</v>
      </c>
      <c r="AJ93" s="11">
        <v>0.4</v>
      </c>
      <c r="AK93" s="11">
        <f t="shared" si="59"/>
        <v>8.8000000000000007</v>
      </c>
      <c r="AL93" s="14">
        <f t="shared" si="81"/>
        <v>274.40000000000003</v>
      </c>
      <c r="AM93" s="70">
        <f t="shared" si="70"/>
        <v>283.20000000000005</v>
      </c>
      <c r="AO93" s="14" t="s">
        <v>19</v>
      </c>
      <c r="AP93" s="11">
        <v>28</v>
      </c>
      <c r="AQ93" s="11">
        <v>728</v>
      </c>
      <c r="AR93" s="11">
        <v>0.4</v>
      </c>
      <c r="AS93" s="11">
        <f t="shared" si="60"/>
        <v>11.200000000000001</v>
      </c>
      <c r="AT93" s="14">
        <f t="shared" si="82"/>
        <v>291.2</v>
      </c>
      <c r="AU93" s="11">
        <f t="shared" si="71"/>
        <v>302.39999999999998</v>
      </c>
      <c r="AW93" s="14" t="s">
        <v>19</v>
      </c>
      <c r="AX93" s="11">
        <v>42</v>
      </c>
      <c r="AY93" s="11">
        <v>513</v>
      </c>
      <c r="AZ93" s="11">
        <v>0.4</v>
      </c>
      <c r="BA93" s="11">
        <f t="shared" si="61"/>
        <v>16.8</v>
      </c>
      <c r="BB93" s="14">
        <f t="shared" si="83"/>
        <v>205.20000000000002</v>
      </c>
      <c r="BC93" s="11">
        <f t="shared" si="72"/>
        <v>222.00000000000003</v>
      </c>
      <c r="BE93" s="14" t="s">
        <v>19</v>
      </c>
      <c r="BF93" s="11">
        <v>26</v>
      </c>
      <c r="BG93" s="11">
        <v>349</v>
      </c>
      <c r="BH93" s="11">
        <v>0.4</v>
      </c>
      <c r="BI93" s="11">
        <f t="shared" si="62"/>
        <v>10.4</v>
      </c>
      <c r="BJ93" s="14">
        <f t="shared" si="84"/>
        <v>139.6</v>
      </c>
      <c r="BK93" s="11">
        <f t="shared" si="73"/>
        <v>150</v>
      </c>
      <c r="BM93" s="14" t="s">
        <v>19</v>
      </c>
      <c r="BN93" s="11">
        <v>22</v>
      </c>
      <c r="BO93" s="11">
        <v>307</v>
      </c>
      <c r="BP93" s="11">
        <v>0.4</v>
      </c>
      <c r="BQ93" s="11">
        <f t="shared" si="63"/>
        <v>8.8000000000000007</v>
      </c>
      <c r="BR93" s="14">
        <f t="shared" si="85"/>
        <v>122.80000000000001</v>
      </c>
      <c r="BS93" s="11">
        <f t="shared" si="74"/>
        <v>131.60000000000002</v>
      </c>
      <c r="BU93" s="14" t="s">
        <v>19</v>
      </c>
      <c r="BV93" s="11">
        <v>24</v>
      </c>
      <c r="BW93" s="11">
        <v>516</v>
      </c>
      <c r="BX93" s="11">
        <v>0.4</v>
      </c>
      <c r="BY93" s="11">
        <f t="shared" si="64"/>
        <v>9.6000000000000014</v>
      </c>
      <c r="BZ93" s="14">
        <f t="shared" si="86"/>
        <v>206.4</v>
      </c>
      <c r="CA93" s="70">
        <f t="shared" si="75"/>
        <v>216</v>
      </c>
      <c r="CC93" s="14" t="s">
        <v>19</v>
      </c>
      <c r="CD93" s="11">
        <v>24</v>
      </c>
      <c r="CE93" s="11">
        <v>596</v>
      </c>
      <c r="CF93" s="11">
        <v>0.4</v>
      </c>
      <c r="CG93" s="11">
        <f t="shared" si="65"/>
        <v>9.6000000000000014</v>
      </c>
      <c r="CH93" s="14">
        <f t="shared" si="87"/>
        <v>238.4</v>
      </c>
      <c r="CI93" s="73">
        <f t="shared" si="76"/>
        <v>248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>
        <v>32</v>
      </c>
      <c r="AA94" s="11"/>
      <c r="AB94" s="11">
        <v>1</v>
      </c>
      <c r="AC94" s="11">
        <f t="shared" si="58"/>
        <v>32</v>
      </c>
      <c r="AD94" s="14">
        <f t="shared" si="80"/>
        <v>0</v>
      </c>
      <c r="AE94" s="70">
        <f t="shared" si="69"/>
        <v>32</v>
      </c>
      <c r="AG94" s="14" t="s">
        <v>20</v>
      </c>
      <c r="AH94" s="11">
        <v>44</v>
      </c>
      <c r="AI94" s="11"/>
      <c r="AJ94" s="11">
        <v>1</v>
      </c>
      <c r="AK94" s="11">
        <f t="shared" si="59"/>
        <v>44</v>
      </c>
      <c r="AL94" s="14">
        <f t="shared" si="81"/>
        <v>0</v>
      </c>
      <c r="AM94" s="70">
        <f t="shared" si="70"/>
        <v>44</v>
      </c>
      <c r="AO94" s="14" t="s">
        <v>20</v>
      </c>
      <c r="AP94" s="11">
        <v>36</v>
      </c>
      <c r="AQ94" s="11"/>
      <c r="AR94" s="11">
        <v>1</v>
      </c>
      <c r="AS94" s="11">
        <f t="shared" si="60"/>
        <v>36</v>
      </c>
      <c r="AT94" s="14">
        <f t="shared" si="82"/>
        <v>0</v>
      </c>
      <c r="AU94" s="11">
        <f t="shared" si="71"/>
        <v>36</v>
      </c>
      <c r="AW94" s="14" t="s">
        <v>20</v>
      </c>
      <c r="AX94" s="11">
        <v>68</v>
      </c>
      <c r="AY94" s="11">
        <v>0</v>
      </c>
      <c r="AZ94" s="11">
        <v>1</v>
      </c>
      <c r="BA94" s="11">
        <f t="shared" si="61"/>
        <v>68</v>
      </c>
      <c r="BB94" s="14">
        <f t="shared" si="83"/>
        <v>0</v>
      </c>
      <c r="BC94" s="11">
        <f t="shared" si="72"/>
        <v>68</v>
      </c>
      <c r="BE94" s="14" t="s">
        <v>20</v>
      </c>
      <c r="BF94" s="11">
        <v>58</v>
      </c>
      <c r="BG94" s="11"/>
      <c r="BH94" s="11">
        <v>1</v>
      </c>
      <c r="BI94" s="11">
        <f t="shared" si="62"/>
        <v>58</v>
      </c>
      <c r="BJ94" s="14">
        <f t="shared" si="84"/>
        <v>0</v>
      </c>
      <c r="BK94" s="11">
        <f t="shared" si="73"/>
        <v>58</v>
      </c>
      <c r="BM94" s="14" t="s">
        <v>20</v>
      </c>
      <c r="BN94" s="11">
        <v>64</v>
      </c>
      <c r="BO94" s="11"/>
      <c r="BP94" s="11">
        <v>1</v>
      </c>
      <c r="BQ94" s="11">
        <f t="shared" si="63"/>
        <v>64</v>
      </c>
      <c r="BR94" s="14">
        <f t="shared" si="85"/>
        <v>0</v>
      </c>
      <c r="BS94" s="11">
        <f t="shared" si="74"/>
        <v>64</v>
      </c>
      <c r="BU94" s="14" t="s">
        <v>20</v>
      </c>
      <c r="BV94" s="11">
        <v>100</v>
      </c>
      <c r="BW94" s="11"/>
      <c r="BX94" s="11">
        <v>1</v>
      </c>
      <c r="BY94" s="11">
        <f t="shared" si="64"/>
        <v>100</v>
      </c>
      <c r="BZ94" s="14">
        <f t="shared" si="86"/>
        <v>0</v>
      </c>
      <c r="CA94" s="70">
        <f t="shared" si="75"/>
        <v>100</v>
      </c>
      <c r="CC94" s="14" t="s">
        <v>20</v>
      </c>
      <c r="CD94" s="11">
        <v>16</v>
      </c>
      <c r="CE94" s="11">
        <v>108</v>
      </c>
      <c r="CF94" s="11">
        <v>1</v>
      </c>
      <c r="CG94" s="11">
        <f t="shared" si="65"/>
        <v>16</v>
      </c>
      <c r="CH94" s="14">
        <f t="shared" si="87"/>
        <v>108</v>
      </c>
      <c r="CI94" s="73">
        <f t="shared" si="76"/>
        <v>124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>
        <v>0</v>
      </c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>
        <v>20</v>
      </c>
      <c r="AI95" s="11">
        <v>70</v>
      </c>
      <c r="AJ95" s="11">
        <v>1</v>
      </c>
      <c r="AK95" s="11">
        <f t="shared" si="59"/>
        <v>20</v>
      </c>
      <c r="AL95" s="14">
        <f t="shared" si="81"/>
        <v>70</v>
      </c>
      <c r="AM95" s="70">
        <f t="shared" si="70"/>
        <v>90</v>
      </c>
      <c r="AO95" s="14" t="s">
        <v>21</v>
      </c>
      <c r="AP95" s="11">
        <v>31</v>
      </c>
      <c r="AQ95" s="11">
        <v>164</v>
      </c>
      <c r="AR95" s="11">
        <v>1</v>
      </c>
      <c r="AS95" s="11">
        <f t="shared" si="60"/>
        <v>31</v>
      </c>
      <c r="AT95" s="14">
        <f t="shared" si="82"/>
        <v>164</v>
      </c>
      <c r="AU95" s="11">
        <f t="shared" si="71"/>
        <v>195</v>
      </c>
      <c r="AW95" s="14" t="s">
        <v>21</v>
      </c>
      <c r="AX95" s="11">
        <v>33</v>
      </c>
      <c r="AY95" s="11">
        <v>248</v>
      </c>
      <c r="AZ95" s="11">
        <v>1</v>
      </c>
      <c r="BA95" s="11">
        <f t="shared" si="61"/>
        <v>33</v>
      </c>
      <c r="BB95" s="14">
        <f t="shared" si="83"/>
        <v>248</v>
      </c>
      <c r="BC95" s="11">
        <f t="shared" si="72"/>
        <v>281</v>
      </c>
      <c r="BE95" s="14" t="s">
        <v>21</v>
      </c>
      <c r="BF95" s="11">
        <v>12</v>
      </c>
      <c r="BG95" s="11">
        <v>72</v>
      </c>
      <c r="BH95" s="11">
        <v>1</v>
      </c>
      <c r="BI95" s="11">
        <f t="shared" si="62"/>
        <v>12</v>
      </c>
      <c r="BJ95" s="14">
        <f t="shared" si="84"/>
        <v>72</v>
      </c>
      <c r="BK95" s="11">
        <f t="shared" si="73"/>
        <v>84</v>
      </c>
      <c r="BM95" s="14" t="s">
        <v>21</v>
      </c>
      <c r="BN95" s="11">
        <v>11</v>
      </c>
      <c r="BO95" s="11"/>
      <c r="BP95" s="11">
        <v>1</v>
      </c>
      <c r="BQ95" s="11">
        <f t="shared" si="63"/>
        <v>11</v>
      </c>
      <c r="BR95" s="14">
        <f t="shared" si="85"/>
        <v>0</v>
      </c>
      <c r="BS95" s="11">
        <f t="shared" si="74"/>
        <v>11</v>
      </c>
      <c r="BU95" s="14" t="s">
        <v>21</v>
      </c>
      <c r="BV95" s="11">
        <v>27</v>
      </c>
      <c r="BW95" s="11"/>
      <c r="BX95" s="11">
        <v>1</v>
      </c>
      <c r="BY95" s="11">
        <f t="shared" si="64"/>
        <v>27</v>
      </c>
      <c r="BZ95" s="14">
        <f t="shared" si="86"/>
        <v>0</v>
      </c>
      <c r="CA95" s="70">
        <f t="shared" si="75"/>
        <v>27</v>
      </c>
      <c r="CC95" s="14" t="s">
        <v>21</v>
      </c>
      <c r="CD95" s="11">
        <v>37</v>
      </c>
      <c r="CE95" s="11">
        <v>0</v>
      </c>
      <c r="CF95" s="11">
        <v>1</v>
      </c>
      <c r="CG95" s="11">
        <f t="shared" si="65"/>
        <v>37</v>
      </c>
      <c r="CH95" s="14">
        <f t="shared" si="87"/>
        <v>0</v>
      </c>
      <c r="CI95" s="73">
        <f t="shared" si="76"/>
        <v>37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>
        <v>124</v>
      </c>
      <c r="AA96" s="11">
        <v>167</v>
      </c>
      <c r="AB96" s="11">
        <v>1</v>
      </c>
      <c r="AC96" s="11">
        <f t="shared" si="58"/>
        <v>124</v>
      </c>
      <c r="AD96" s="14">
        <f t="shared" si="80"/>
        <v>167</v>
      </c>
      <c r="AE96" s="70">
        <f t="shared" si="69"/>
        <v>291</v>
      </c>
      <c r="AG96" s="14" t="s">
        <v>22</v>
      </c>
      <c r="AH96" s="11">
        <v>35</v>
      </c>
      <c r="AI96" s="11">
        <v>150</v>
      </c>
      <c r="AJ96" s="11">
        <v>1</v>
      </c>
      <c r="AK96" s="11">
        <f t="shared" si="59"/>
        <v>35</v>
      </c>
      <c r="AL96" s="14">
        <f t="shared" si="81"/>
        <v>150</v>
      </c>
      <c r="AM96" s="70">
        <f t="shared" si="70"/>
        <v>185</v>
      </c>
      <c r="AO96" s="14" t="s">
        <v>22</v>
      </c>
      <c r="AP96" s="11">
        <v>56</v>
      </c>
      <c r="AQ96" s="11">
        <v>104</v>
      </c>
      <c r="AR96" s="11">
        <v>1</v>
      </c>
      <c r="AS96" s="11">
        <f t="shared" si="60"/>
        <v>56</v>
      </c>
      <c r="AT96" s="14">
        <f t="shared" si="82"/>
        <v>104</v>
      </c>
      <c r="AU96" s="11">
        <f t="shared" si="71"/>
        <v>160</v>
      </c>
      <c r="AW96" s="14" t="s">
        <v>22</v>
      </c>
      <c r="AX96" s="11">
        <v>102</v>
      </c>
      <c r="AY96" s="11">
        <v>237</v>
      </c>
      <c r="AZ96" s="11">
        <v>1</v>
      </c>
      <c r="BA96" s="11">
        <f t="shared" si="61"/>
        <v>102</v>
      </c>
      <c r="BB96" s="14">
        <f t="shared" si="83"/>
        <v>237</v>
      </c>
      <c r="BC96" s="11">
        <f t="shared" si="72"/>
        <v>339</v>
      </c>
      <c r="BE96" s="14" t="s">
        <v>22</v>
      </c>
      <c r="BF96" s="11">
        <v>63</v>
      </c>
      <c r="BG96" s="11">
        <v>123</v>
      </c>
      <c r="BH96" s="11">
        <v>1</v>
      </c>
      <c r="BI96" s="11">
        <f t="shared" si="62"/>
        <v>63</v>
      </c>
      <c r="BJ96" s="14">
        <f t="shared" si="84"/>
        <v>123</v>
      </c>
      <c r="BK96" s="11">
        <f t="shared" si="73"/>
        <v>186</v>
      </c>
      <c r="BM96" s="14" t="s">
        <v>22</v>
      </c>
      <c r="BN96" s="11">
        <v>48</v>
      </c>
      <c r="BO96" s="11">
        <v>120</v>
      </c>
      <c r="BP96" s="11">
        <v>1</v>
      </c>
      <c r="BQ96" s="11">
        <f t="shared" si="63"/>
        <v>48</v>
      </c>
      <c r="BR96" s="14">
        <f t="shared" si="85"/>
        <v>120</v>
      </c>
      <c r="BS96" s="11">
        <f t="shared" si="74"/>
        <v>168</v>
      </c>
      <c r="BU96" s="14" t="s">
        <v>22</v>
      </c>
      <c r="BV96" s="11">
        <v>74</v>
      </c>
      <c r="BW96" s="11">
        <v>98</v>
      </c>
      <c r="BX96" s="11">
        <v>1</v>
      </c>
      <c r="BY96" s="11">
        <f t="shared" si="64"/>
        <v>74</v>
      </c>
      <c r="BZ96" s="14">
        <f t="shared" si="86"/>
        <v>98</v>
      </c>
      <c r="CA96" s="70">
        <f t="shared" si="75"/>
        <v>172</v>
      </c>
      <c r="CC96" s="14" t="s">
        <v>22</v>
      </c>
      <c r="CD96" s="11">
        <v>15</v>
      </c>
      <c r="CE96" s="11">
        <v>118</v>
      </c>
      <c r="CF96" s="11">
        <v>1</v>
      </c>
      <c r="CG96" s="11">
        <f t="shared" si="65"/>
        <v>15</v>
      </c>
      <c r="CH96" s="14">
        <f t="shared" si="87"/>
        <v>118</v>
      </c>
      <c r="CI96" s="73">
        <f t="shared" si="76"/>
        <v>133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>
        <v>0</v>
      </c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>
        <v>0</v>
      </c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>
        <v>0</v>
      </c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>
        <v>0</v>
      </c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>
        <v>0</v>
      </c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>
        <v>0</v>
      </c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>
        <v>0</v>
      </c>
      <c r="CE97" s="11">
        <v>1200</v>
      </c>
      <c r="CF97" s="11">
        <v>0.125</v>
      </c>
      <c r="CG97" s="11">
        <f t="shared" si="65"/>
        <v>0</v>
      </c>
      <c r="CH97" s="14">
        <f t="shared" si="87"/>
        <v>150</v>
      </c>
      <c r="CI97" s="73">
        <f t="shared" si="76"/>
        <v>150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>
        <v>0</v>
      </c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>
        <v>0</v>
      </c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>
        <v>0</v>
      </c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>
        <v>0</v>
      </c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>
        <v>0</v>
      </c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>
        <v>0</v>
      </c>
      <c r="CE98" s="11">
        <v>420</v>
      </c>
      <c r="CF98" s="11">
        <v>0.2</v>
      </c>
      <c r="CG98" s="11">
        <f t="shared" si="65"/>
        <v>0</v>
      </c>
      <c r="CH98" s="14">
        <f t="shared" si="87"/>
        <v>84</v>
      </c>
      <c r="CI98" s="73">
        <f t="shared" si="76"/>
        <v>84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>
        <v>0</v>
      </c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>
        <v>0</v>
      </c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>
        <v>9</v>
      </c>
      <c r="AQ99" s="11"/>
      <c r="AR99" s="11">
        <v>0.12</v>
      </c>
      <c r="AS99" s="11">
        <f t="shared" si="60"/>
        <v>1.08</v>
      </c>
      <c r="AT99" s="14">
        <f t="shared" si="82"/>
        <v>0</v>
      </c>
      <c r="AU99" s="11">
        <f t="shared" si="71"/>
        <v>1.08</v>
      </c>
      <c r="AW99" s="14" t="s">
        <v>25</v>
      </c>
      <c r="AX99" s="11">
        <v>6</v>
      </c>
      <c r="AY99" s="11"/>
      <c r="AZ99" s="11">
        <v>0.12</v>
      </c>
      <c r="BA99" s="11">
        <f t="shared" si="61"/>
        <v>0.72</v>
      </c>
      <c r="BB99" s="14">
        <f t="shared" si="83"/>
        <v>0</v>
      </c>
      <c r="BC99" s="11">
        <f t="shared" si="72"/>
        <v>0.72</v>
      </c>
      <c r="BE99" s="14" t="s">
        <v>25</v>
      </c>
      <c r="BF99" s="11">
        <v>0</v>
      </c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>
        <v>0</v>
      </c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>
        <v>6</v>
      </c>
      <c r="BW99" s="11">
        <v>240</v>
      </c>
      <c r="BX99" s="11">
        <v>0.12</v>
      </c>
      <c r="BY99" s="11">
        <f t="shared" si="64"/>
        <v>0.72</v>
      </c>
      <c r="BZ99" s="14">
        <f t="shared" si="86"/>
        <v>28.799999999999997</v>
      </c>
      <c r="CA99" s="70">
        <f t="shared" si="75"/>
        <v>29.519999999999996</v>
      </c>
      <c r="CC99" s="14" t="s">
        <v>25</v>
      </c>
      <c r="CD99" s="11">
        <v>0</v>
      </c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>
        <v>0</v>
      </c>
      <c r="AY100" s="11">
        <v>56</v>
      </c>
      <c r="AZ100" s="11">
        <v>0.2</v>
      </c>
      <c r="BA100" s="11">
        <f t="shared" si="61"/>
        <v>0</v>
      </c>
      <c r="BB100" s="14">
        <f t="shared" si="83"/>
        <v>11.200000000000001</v>
      </c>
      <c r="BC100" s="11">
        <f t="shared" si="72"/>
        <v>11.200000000000001</v>
      </c>
      <c r="BE100" s="14" t="s">
        <v>26</v>
      </c>
      <c r="BF100" s="11">
        <v>0</v>
      </c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>
        <v>0</v>
      </c>
      <c r="BO100" s="11">
        <v>168</v>
      </c>
      <c r="BP100" s="11">
        <v>0.2</v>
      </c>
      <c r="BQ100" s="11">
        <f t="shared" si="63"/>
        <v>0</v>
      </c>
      <c r="BR100" s="14">
        <f t="shared" si="85"/>
        <v>33.6</v>
      </c>
      <c r="BS100" s="11">
        <f t="shared" si="74"/>
        <v>33.6</v>
      </c>
      <c r="BU100" s="14" t="s">
        <v>26</v>
      </c>
      <c r="BV100" s="11">
        <v>0</v>
      </c>
      <c r="BW100" s="11">
        <v>140</v>
      </c>
      <c r="BX100" s="11">
        <v>0.2</v>
      </c>
      <c r="BY100" s="11">
        <f t="shared" si="64"/>
        <v>0</v>
      </c>
      <c r="BZ100" s="14">
        <f t="shared" si="86"/>
        <v>28</v>
      </c>
      <c r="CA100" s="70">
        <f t="shared" si="75"/>
        <v>28</v>
      </c>
      <c r="CC100" s="14" t="s">
        <v>26</v>
      </c>
      <c r="CD100" s="11">
        <v>0</v>
      </c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>
        <v>29</v>
      </c>
      <c r="AA101" s="11">
        <v>310</v>
      </c>
      <c r="AB101" s="11">
        <v>0.25</v>
      </c>
      <c r="AC101" s="11">
        <f t="shared" si="58"/>
        <v>7.25</v>
      </c>
      <c r="AD101" s="72">
        <f t="shared" ref="AD101:AD106" si="92">AA101*AB101</f>
        <v>77.5</v>
      </c>
      <c r="AE101" s="70">
        <f t="shared" si="69"/>
        <v>84.75</v>
      </c>
      <c r="AG101" s="14" t="s">
        <v>27</v>
      </c>
      <c r="AH101" s="11">
        <v>30</v>
      </c>
      <c r="AI101" s="11">
        <v>615</v>
      </c>
      <c r="AJ101" s="11">
        <v>0.25</v>
      </c>
      <c r="AK101" s="11">
        <f t="shared" si="91"/>
        <v>7.5</v>
      </c>
      <c r="AL101" s="14">
        <f t="shared" ref="AL101:AL105" si="93">AI101*AJ101</f>
        <v>153.75</v>
      </c>
      <c r="AM101" s="70">
        <f t="shared" ref="AM101:AM105" si="94">AK101+AL101</f>
        <v>161.25</v>
      </c>
      <c r="AO101" s="14" t="s">
        <v>27</v>
      </c>
      <c r="AP101" s="11">
        <v>20</v>
      </c>
      <c r="AQ101" s="11">
        <v>576</v>
      </c>
      <c r="AR101" s="11">
        <v>0.25</v>
      </c>
      <c r="AS101" s="11">
        <f t="shared" si="60"/>
        <v>5</v>
      </c>
      <c r="AT101" s="14">
        <f t="shared" si="82"/>
        <v>144</v>
      </c>
      <c r="AU101" s="11">
        <f t="shared" si="71"/>
        <v>149</v>
      </c>
      <c r="AW101" s="14" t="s">
        <v>27</v>
      </c>
      <c r="AX101" s="11">
        <v>20</v>
      </c>
      <c r="AY101" s="11">
        <v>898</v>
      </c>
      <c r="AZ101" s="11">
        <v>0.25</v>
      </c>
      <c r="BA101" s="11">
        <f t="shared" si="61"/>
        <v>5</v>
      </c>
      <c r="BB101" s="14">
        <f t="shared" si="83"/>
        <v>224.5</v>
      </c>
      <c r="BC101" s="11">
        <f t="shared" si="72"/>
        <v>229.5</v>
      </c>
      <c r="BE101" s="14" t="s">
        <v>27</v>
      </c>
      <c r="BF101" s="11">
        <v>22</v>
      </c>
      <c r="BG101" s="11">
        <v>935</v>
      </c>
      <c r="BH101" s="11">
        <v>0.25</v>
      </c>
      <c r="BI101" s="11">
        <f t="shared" si="62"/>
        <v>5.5</v>
      </c>
      <c r="BJ101" s="14">
        <f t="shared" si="84"/>
        <v>233.75</v>
      </c>
      <c r="BK101" s="11">
        <f t="shared" si="73"/>
        <v>239.25</v>
      </c>
      <c r="BM101" s="14" t="s">
        <v>27</v>
      </c>
      <c r="BN101" s="11">
        <v>14</v>
      </c>
      <c r="BO101" s="11">
        <v>774</v>
      </c>
      <c r="BP101" s="11">
        <v>0.25</v>
      </c>
      <c r="BQ101" s="11">
        <f t="shared" si="63"/>
        <v>3.5</v>
      </c>
      <c r="BR101" s="14">
        <f t="shared" si="85"/>
        <v>193.5</v>
      </c>
      <c r="BS101" s="11">
        <f t="shared" si="74"/>
        <v>197</v>
      </c>
      <c r="BU101" s="14" t="s">
        <v>27</v>
      </c>
      <c r="BV101" s="11">
        <v>28</v>
      </c>
      <c r="BW101" s="11">
        <v>811</v>
      </c>
      <c r="BX101" s="11">
        <v>0.25</v>
      </c>
      <c r="BY101" s="11">
        <f t="shared" si="64"/>
        <v>7</v>
      </c>
      <c r="BZ101" s="14">
        <f t="shared" si="86"/>
        <v>202.75</v>
      </c>
      <c r="CA101" s="70">
        <f t="shared" si="75"/>
        <v>209.75</v>
      </c>
      <c r="CC101" s="14" t="s">
        <v>27</v>
      </c>
      <c r="CD101" s="11">
        <v>28</v>
      </c>
      <c r="CE101" s="11">
        <v>817</v>
      </c>
      <c r="CF101" s="11">
        <v>0.25</v>
      </c>
      <c r="CG101" s="11">
        <f t="shared" si="65"/>
        <v>7</v>
      </c>
      <c r="CH101" s="14">
        <f t="shared" si="87"/>
        <v>204.25</v>
      </c>
      <c r="CI101" s="73">
        <f t="shared" si="76"/>
        <v>211.25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104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102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104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104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104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104</v>
      </c>
      <c r="AP102" s="11">
        <v>0</v>
      </c>
      <c r="AQ102" s="11"/>
      <c r="AR102" s="11"/>
      <c r="AS102" s="11"/>
      <c r="AT102" s="14"/>
      <c r="AU102" s="11"/>
      <c r="AW102" s="14" t="s">
        <v>104</v>
      </c>
      <c r="AX102" s="11">
        <v>0</v>
      </c>
      <c r="AY102" s="11"/>
      <c r="AZ102" s="11"/>
      <c r="BA102" s="11"/>
      <c r="BB102" s="14"/>
      <c r="BC102" s="11"/>
      <c r="BE102" s="14" t="s">
        <v>104</v>
      </c>
      <c r="BF102" s="11">
        <v>0</v>
      </c>
      <c r="BG102" s="11"/>
      <c r="BH102" s="11"/>
      <c r="BI102" s="11"/>
      <c r="BJ102" s="14"/>
      <c r="BK102" s="11"/>
      <c r="BM102" s="14" t="s">
        <v>104</v>
      </c>
      <c r="BN102" s="11">
        <v>0</v>
      </c>
      <c r="BO102" s="11"/>
      <c r="BP102" s="11"/>
      <c r="BQ102" s="11"/>
      <c r="BR102" s="14"/>
      <c r="BS102" s="11"/>
      <c r="BU102" s="14" t="s">
        <v>104</v>
      </c>
      <c r="BV102" s="11">
        <v>0</v>
      </c>
      <c r="BW102" s="11"/>
      <c r="BX102" s="11"/>
      <c r="BY102" s="11"/>
      <c r="BZ102" s="14"/>
      <c r="CA102" s="70"/>
      <c r="CC102" s="6" t="s">
        <v>104</v>
      </c>
      <c r="CD102" s="11"/>
      <c r="CE102" s="11"/>
      <c r="CF102" s="11"/>
      <c r="CG102" s="11"/>
      <c r="CH102" s="14"/>
      <c r="CI102" s="73"/>
      <c r="CK102" s="14" t="s">
        <v>104</v>
      </c>
      <c r="CL102" s="11"/>
      <c r="CM102" s="11"/>
      <c r="CN102" s="11"/>
      <c r="CO102" s="11"/>
      <c r="CP102" s="14"/>
      <c r="CQ102" s="11"/>
    </row>
    <row r="103" spans="1:95">
      <c r="A103" s="4" t="s">
        <v>103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103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103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103</v>
      </c>
      <c r="Z103" s="11">
        <v>0</v>
      </c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103</v>
      </c>
      <c r="AH103" s="11">
        <v>0</v>
      </c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103</v>
      </c>
      <c r="AP103" s="11">
        <v>0</v>
      </c>
      <c r="AQ103" s="11"/>
      <c r="AR103" s="11"/>
      <c r="AS103" s="11"/>
      <c r="AT103" s="14"/>
      <c r="AU103" s="11"/>
      <c r="AW103" s="14" t="s">
        <v>103</v>
      </c>
      <c r="AX103" s="11">
        <v>0</v>
      </c>
      <c r="AY103" s="11"/>
      <c r="AZ103" s="11"/>
      <c r="BA103" s="11"/>
      <c r="BB103" s="14"/>
      <c r="BC103" s="11"/>
      <c r="BE103" s="14" t="s">
        <v>103</v>
      </c>
      <c r="BF103" s="11">
        <v>0</v>
      </c>
      <c r="BG103" s="11"/>
      <c r="BH103" s="11"/>
      <c r="BI103" s="11"/>
      <c r="BJ103" s="14"/>
      <c r="BK103" s="11"/>
      <c r="BM103" s="14" t="s">
        <v>103</v>
      </c>
      <c r="BN103" s="11">
        <v>0</v>
      </c>
      <c r="BO103" s="11"/>
      <c r="BP103" s="11"/>
      <c r="BQ103" s="11"/>
      <c r="BR103" s="14"/>
      <c r="BS103" s="11"/>
      <c r="BU103" s="14" t="s">
        <v>103</v>
      </c>
      <c r="BV103" s="11">
        <v>0</v>
      </c>
      <c r="BW103" s="11"/>
      <c r="BX103" s="11"/>
      <c r="BY103" s="11"/>
      <c r="BZ103" s="14"/>
      <c r="CA103" s="70"/>
      <c r="CC103" s="4" t="s">
        <v>103</v>
      </c>
      <c r="CD103" s="11">
        <v>0</v>
      </c>
      <c r="CE103" s="11"/>
      <c r="CF103" s="11"/>
      <c r="CG103" s="11"/>
      <c r="CH103" s="14"/>
      <c r="CI103" s="73"/>
      <c r="CK103" s="14" t="s">
        <v>103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>
        <v>0</v>
      </c>
      <c r="AA104" s="11">
        <v>87</v>
      </c>
      <c r="AB104" s="11">
        <v>0.39</v>
      </c>
      <c r="AC104" s="11">
        <f t="shared" si="58"/>
        <v>0</v>
      </c>
      <c r="AD104" s="72">
        <f t="shared" si="92"/>
        <v>33.93</v>
      </c>
      <c r="AE104" s="70">
        <f t="shared" si="69"/>
        <v>33.93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>
        <v>0</v>
      </c>
      <c r="AQ104" s="11">
        <v>10</v>
      </c>
      <c r="AR104" s="11">
        <v>0.39</v>
      </c>
      <c r="AS104" s="11">
        <f t="shared" si="60"/>
        <v>0</v>
      </c>
      <c r="AT104" s="14">
        <f t="shared" si="82"/>
        <v>3.9000000000000004</v>
      </c>
      <c r="AU104" s="11">
        <f t="shared" si="71"/>
        <v>3.9000000000000004</v>
      </c>
      <c r="AW104" s="14" t="s">
        <v>28</v>
      </c>
      <c r="AX104" s="11">
        <v>0</v>
      </c>
      <c r="AY104" s="11">
        <v>20</v>
      </c>
      <c r="AZ104" s="11">
        <v>0.39</v>
      </c>
      <c r="BA104" s="11">
        <f t="shared" si="61"/>
        <v>0</v>
      </c>
      <c r="BB104" s="14">
        <f t="shared" si="83"/>
        <v>7.8000000000000007</v>
      </c>
      <c r="BC104" s="11">
        <f t="shared" si="72"/>
        <v>7.8000000000000007</v>
      </c>
      <c r="BE104" s="14" t="s">
        <v>28</v>
      </c>
      <c r="BF104" s="11">
        <v>0</v>
      </c>
      <c r="BG104" s="11">
        <v>10</v>
      </c>
      <c r="BH104" s="11">
        <v>0.39</v>
      </c>
      <c r="BI104" s="11">
        <f t="shared" si="62"/>
        <v>0</v>
      </c>
      <c r="BJ104" s="14">
        <f t="shared" si="84"/>
        <v>3.9000000000000004</v>
      </c>
      <c r="BK104" s="11">
        <f t="shared" si="73"/>
        <v>3.9000000000000004</v>
      </c>
      <c r="BM104" s="14" t="s">
        <v>28</v>
      </c>
      <c r="BN104" s="11">
        <v>0</v>
      </c>
      <c r="BO104" s="11">
        <v>120</v>
      </c>
      <c r="BP104" s="11">
        <v>0.39</v>
      </c>
      <c r="BQ104" s="11">
        <f t="shared" si="63"/>
        <v>0</v>
      </c>
      <c r="BR104" s="14">
        <f t="shared" si="85"/>
        <v>46.800000000000004</v>
      </c>
      <c r="BS104" s="11">
        <f t="shared" si="74"/>
        <v>46.800000000000004</v>
      </c>
      <c r="BU104" s="14" t="s">
        <v>28</v>
      </c>
      <c r="BV104" s="11">
        <v>0</v>
      </c>
      <c r="BW104" s="11">
        <v>204</v>
      </c>
      <c r="BX104" s="11">
        <v>0.39</v>
      </c>
      <c r="BY104" s="11">
        <f t="shared" si="64"/>
        <v>0</v>
      </c>
      <c r="BZ104" s="14">
        <f t="shared" si="86"/>
        <v>79.56</v>
      </c>
      <c r="CA104" s="70">
        <f t="shared" si="75"/>
        <v>79.56</v>
      </c>
      <c r="CC104" s="14" t="s">
        <v>28</v>
      </c>
      <c r="CD104" s="11">
        <v>0</v>
      </c>
      <c r="CE104" s="11">
        <f>198+62</f>
        <v>260</v>
      </c>
      <c r="CF104" s="11">
        <v>0.39</v>
      </c>
      <c r="CG104" s="11">
        <f t="shared" si="65"/>
        <v>0</v>
      </c>
      <c r="CH104" s="14">
        <f t="shared" si="87"/>
        <v>101.4</v>
      </c>
      <c r="CI104" s="73">
        <f t="shared" si="76"/>
        <v>101.4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100</v>
      </c>
      <c r="AP105" s="11">
        <v>0</v>
      </c>
      <c r="AQ105" s="11"/>
      <c r="AR105" s="11">
        <v>0.42499999999999999</v>
      </c>
      <c r="AS105" s="11"/>
      <c r="AT105" s="14"/>
      <c r="AU105" s="11"/>
      <c r="AW105" s="14" t="s">
        <v>100</v>
      </c>
      <c r="AX105" s="11">
        <v>0</v>
      </c>
      <c r="AY105" s="11">
        <v>240</v>
      </c>
      <c r="AZ105" s="11">
        <v>0.42499999999999999</v>
      </c>
      <c r="BA105" s="11"/>
      <c r="BB105" s="14"/>
      <c r="BC105" s="11"/>
      <c r="BE105" s="14" t="s">
        <v>100</v>
      </c>
      <c r="BF105" s="11">
        <v>0</v>
      </c>
      <c r="BG105" s="11">
        <v>208</v>
      </c>
      <c r="BH105" s="11">
        <v>0.42499999999999999</v>
      </c>
      <c r="BI105" s="11"/>
      <c r="BJ105" s="14"/>
      <c r="BK105" s="11"/>
      <c r="BM105" s="14" t="s">
        <v>100</v>
      </c>
      <c r="BN105" s="11">
        <v>0</v>
      </c>
      <c r="BO105" s="11">
        <v>385</v>
      </c>
      <c r="BP105" s="11">
        <v>0.42499999999999999</v>
      </c>
      <c r="BQ105" s="11"/>
      <c r="BR105" s="14"/>
      <c r="BS105" s="11"/>
      <c r="BU105" s="14" t="s">
        <v>100</v>
      </c>
      <c r="BV105" s="11">
        <v>0</v>
      </c>
      <c r="BW105" s="11">
        <v>147</v>
      </c>
      <c r="BX105" s="11">
        <v>0.42499999999999999</v>
      </c>
      <c r="BY105" s="11">
        <f t="shared" si="64"/>
        <v>0</v>
      </c>
      <c r="BZ105" s="14"/>
      <c r="CA105" s="70"/>
      <c r="CC105" s="14" t="s">
        <v>100</v>
      </c>
      <c r="CD105" s="11">
        <v>0</v>
      </c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105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>
        <v>0</v>
      </c>
      <c r="AA106" s="11">
        <v>114</v>
      </c>
      <c r="AB106" s="11">
        <v>0.2</v>
      </c>
      <c r="AC106" s="11">
        <f t="shared" si="58"/>
        <v>0</v>
      </c>
      <c r="AD106" s="72">
        <f t="shared" si="92"/>
        <v>22.8</v>
      </c>
      <c r="AE106" s="70">
        <f t="shared" si="69"/>
        <v>22.8</v>
      </c>
      <c r="AG106" s="14" t="s">
        <v>79</v>
      </c>
      <c r="AH106" s="11">
        <v>0</v>
      </c>
      <c r="AI106" s="11">
        <v>216</v>
      </c>
      <c r="AJ106" s="11">
        <v>0.2</v>
      </c>
      <c r="AK106" s="11">
        <f>AH106*AJ106</f>
        <v>0</v>
      </c>
      <c r="AL106" s="14">
        <f>AI106*AJ106</f>
        <v>43.2</v>
      </c>
      <c r="AM106" s="70">
        <f>AK106+AL106</f>
        <v>43.2</v>
      </c>
      <c r="AO106" s="14" t="s">
        <v>79</v>
      </c>
      <c r="AP106" s="11">
        <v>0</v>
      </c>
      <c r="AQ106" s="11">
        <v>96</v>
      </c>
      <c r="AR106" s="11">
        <v>0.2</v>
      </c>
      <c r="AS106" s="11">
        <f t="shared" si="60"/>
        <v>0</v>
      </c>
      <c r="AT106" s="71">
        <f>AQ106*AR106</f>
        <v>19.200000000000003</v>
      </c>
      <c r="AU106" s="70">
        <f t="shared" si="71"/>
        <v>19.200000000000003</v>
      </c>
      <c r="AW106" s="14" t="s">
        <v>79</v>
      </c>
      <c r="AX106" s="11">
        <v>0</v>
      </c>
      <c r="AY106" s="11">
        <v>216</v>
      </c>
      <c r="AZ106" s="11">
        <v>0.2</v>
      </c>
      <c r="BA106" s="11">
        <f t="shared" si="61"/>
        <v>0</v>
      </c>
      <c r="BB106" s="14">
        <f t="shared" si="83"/>
        <v>43.2</v>
      </c>
      <c r="BC106" s="70">
        <f t="shared" si="72"/>
        <v>43.2</v>
      </c>
      <c r="BE106" s="14" t="s">
        <v>79</v>
      </c>
      <c r="BF106" s="11">
        <v>0</v>
      </c>
      <c r="BG106" s="11">
        <v>120</v>
      </c>
      <c r="BH106" s="11">
        <v>0.2</v>
      </c>
      <c r="BI106" s="11">
        <f t="shared" si="62"/>
        <v>0</v>
      </c>
      <c r="BJ106" s="14">
        <f t="shared" si="84"/>
        <v>24</v>
      </c>
      <c r="BK106" s="70">
        <f t="shared" si="73"/>
        <v>24</v>
      </c>
      <c r="BM106" s="14" t="s">
        <v>79</v>
      </c>
      <c r="BN106" s="11">
        <v>0</v>
      </c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>
        <v>0</v>
      </c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>
        <v>0</v>
      </c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1594.52</v>
      </c>
      <c r="AM107" s="11">
        <f>SUM(AM80:AM106)</f>
        <v>2000.7100000000003</v>
      </c>
      <c r="AU107" s="11">
        <f>SUM(AU80:AU106)</f>
        <v>1758.3000000000002</v>
      </c>
      <c r="BC107" s="11">
        <f>SUM(BC80:BC106)</f>
        <v>3232.4799999999996</v>
      </c>
      <c r="BK107" s="11">
        <f>SUM(BK80:BK106)</f>
        <v>2294.8900000000003</v>
      </c>
      <c r="BS107" s="11">
        <f>SUM(BS80:BS106)</f>
        <v>1822.5199999999998</v>
      </c>
      <c r="CA107" s="11">
        <f>SUM(CA80:CA106)</f>
        <v>2114.85</v>
      </c>
      <c r="CI107" s="73">
        <f>SUM(CI80:CI106)</f>
        <v>2978.69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  <c r="CE109">
        <v>1600</v>
      </c>
    </row>
    <row r="110" spans="1:95">
      <c r="BA110" s="75"/>
    </row>
    <row r="111" spans="1:95">
      <c r="BX111" s="75"/>
    </row>
    <row r="112" spans="1:95">
      <c r="CE112" s="11"/>
      <c r="CH112">
        <f>50+34</f>
        <v>84</v>
      </c>
    </row>
    <row r="116" spans="87:87">
      <c r="CI116" s="90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T29" sqref="T29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45260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109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84</v>
      </c>
      <c r="S4" s="85">
        <v>23200.160000000003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215.45</v>
      </c>
      <c r="I5" s="22">
        <v>76.680000000000007</v>
      </c>
      <c r="J5" s="22">
        <v>60.02</v>
      </c>
      <c r="K5" s="22">
        <v>133.6</v>
      </c>
      <c r="L5" s="22">
        <v>219.91000000000003</v>
      </c>
      <c r="M5" s="22">
        <v>130.19999999999999</v>
      </c>
      <c r="N5" s="22">
        <v>146.30000000000001</v>
      </c>
      <c r="O5" s="22">
        <v>263.96000000000004</v>
      </c>
      <c r="P5" s="22">
        <v>0</v>
      </c>
      <c r="R5" s="81" t="s">
        <v>85</v>
      </c>
      <c r="S5" s="85">
        <v>15412.663999999999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533.04999999999995</v>
      </c>
      <c r="I6" s="23">
        <v>565</v>
      </c>
      <c r="J6" s="23">
        <v>600.9</v>
      </c>
      <c r="K6" s="23">
        <v>495.9</v>
      </c>
      <c r="L6" s="23">
        <v>489</v>
      </c>
      <c r="M6" s="23">
        <v>562</v>
      </c>
      <c r="N6" s="23">
        <v>680.35</v>
      </c>
      <c r="O6" s="23">
        <v>157.24</v>
      </c>
      <c r="P6" s="23">
        <v>0</v>
      </c>
      <c r="Q6" s="5"/>
      <c r="R6" s="81" t="s">
        <v>86</v>
      </c>
      <c r="S6" s="85">
        <v>9822.3149999999987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428.09000000000003</v>
      </c>
      <c r="I7" s="23">
        <v>346.20000000000005</v>
      </c>
      <c r="J7" s="23">
        <v>489.5</v>
      </c>
      <c r="K7" s="23">
        <v>264</v>
      </c>
      <c r="L7" s="23">
        <v>139</v>
      </c>
      <c r="M7" s="23">
        <v>614</v>
      </c>
      <c r="N7" s="23">
        <v>363</v>
      </c>
      <c r="O7" s="23">
        <v>631.26</v>
      </c>
      <c r="P7" s="23">
        <v>0</v>
      </c>
      <c r="Q7" s="5"/>
      <c r="R7" s="81" t="s">
        <v>87</v>
      </c>
      <c r="S7" s="85">
        <v>50617.849000000002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177.84</v>
      </c>
      <c r="J8" s="23">
        <v>0</v>
      </c>
      <c r="K8" s="23">
        <v>163.28</v>
      </c>
      <c r="L8" s="23">
        <v>130.57</v>
      </c>
      <c r="M8" s="23">
        <v>0</v>
      </c>
      <c r="N8" s="23">
        <v>108.21</v>
      </c>
      <c r="O8" s="23">
        <v>39.39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106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88</v>
      </c>
      <c r="S9" s="85">
        <v>47555.235000000001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327.59999999999997</v>
      </c>
      <c r="I10" s="23">
        <v>175</v>
      </c>
      <c r="J10" s="23">
        <v>174</v>
      </c>
      <c r="K10" s="23">
        <v>146</v>
      </c>
      <c r="L10" s="23">
        <v>256</v>
      </c>
      <c r="M10" s="23">
        <v>180</v>
      </c>
      <c r="N10" s="23">
        <v>0</v>
      </c>
      <c r="O10" s="23">
        <v>142</v>
      </c>
      <c r="P10" s="23">
        <v>0</v>
      </c>
      <c r="Q10" s="5"/>
      <c r="R10" s="81"/>
      <c r="S10" s="85"/>
      <c r="T10" s="85" t="s">
        <v>112</v>
      </c>
      <c r="U10" s="86" t="s">
        <v>89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95</v>
      </c>
      <c r="I11" s="23">
        <v>134</v>
      </c>
      <c r="J11" s="23">
        <v>79</v>
      </c>
      <c r="K11" s="23">
        <v>36</v>
      </c>
      <c r="L11" s="23">
        <v>38</v>
      </c>
      <c r="M11" s="23">
        <v>73</v>
      </c>
      <c r="N11" s="23">
        <v>97</v>
      </c>
      <c r="O11" s="23">
        <v>58</v>
      </c>
      <c r="P11" s="23">
        <v>0</v>
      </c>
      <c r="Q11" s="5"/>
      <c r="R11" s="82" t="s">
        <v>108</v>
      </c>
      <c r="S11" s="87">
        <v>3062.6140000000014</v>
      </c>
      <c r="T11" s="128">
        <v>2978.69</v>
      </c>
      <c r="U11" s="88">
        <v>-83.924000000001342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257.60000000000002</v>
      </c>
      <c r="I12" s="23">
        <v>210.15999999999997</v>
      </c>
      <c r="J12" s="23">
        <v>238.80000000000007</v>
      </c>
      <c r="K12" s="23">
        <v>87.600000000000023</v>
      </c>
      <c r="L12" s="23">
        <v>309.59999999999997</v>
      </c>
      <c r="M12" s="23">
        <v>227.60000000000002</v>
      </c>
      <c r="N12" s="23">
        <v>273.2</v>
      </c>
      <c r="O12" s="23">
        <v>252.73000000000002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352.1</v>
      </c>
      <c r="I13" s="23">
        <v>233.79999999999993</v>
      </c>
      <c r="J13" s="23">
        <v>133.60000000000002</v>
      </c>
      <c r="K13" s="23">
        <v>286.3</v>
      </c>
      <c r="L13" s="23">
        <v>118.3</v>
      </c>
      <c r="M13" s="23">
        <v>122.5</v>
      </c>
      <c r="N13" s="23">
        <v>482.3</v>
      </c>
      <c r="O13" s="23">
        <v>395.55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56.000000000000028</v>
      </c>
      <c r="I14" s="23">
        <v>243.60000000000002</v>
      </c>
      <c r="J14" s="23">
        <v>177.60000000000002</v>
      </c>
      <c r="K14" s="23">
        <v>201.19999999999993</v>
      </c>
      <c r="L14" s="23">
        <v>329.6</v>
      </c>
      <c r="M14" s="23">
        <v>318.7999999999999</v>
      </c>
      <c r="N14" s="23">
        <v>259.5</v>
      </c>
      <c r="O14" s="23">
        <v>307.59999999999991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48.11</v>
      </c>
      <c r="I15" s="23">
        <v>107.74000000000001</v>
      </c>
      <c r="J15" s="23">
        <v>12.37</v>
      </c>
      <c r="K15" s="23">
        <v>0</v>
      </c>
      <c r="L15" s="23">
        <v>3.55</v>
      </c>
      <c r="M15" s="23">
        <v>34.230000000000004</v>
      </c>
      <c r="N15" s="23">
        <v>145.72</v>
      </c>
      <c r="O15" s="23">
        <v>103.81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30.399999999999991</v>
      </c>
      <c r="I16" s="23">
        <v>52.640000000000022</v>
      </c>
      <c r="J16" s="23">
        <v>30.879999999999995</v>
      </c>
      <c r="K16" s="23">
        <v>1.1199999999999974</v>
      </c>
      <c r="L16" s="23">
        <v>131.52000000000001</v>
      </c>
      <c r="M16" s="23">
        <v>0.64</v>
      </c>
      <c r="N16" s="23">
        <v>15.200000000000003</v>
      </c>
      <c r="O16" s="23">
        <v>77.410000000000025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47.400000000000006</v>
      </c>
      <c r="I17" s="23">
        <v>14.04</v>
      </c>
      <c r="J17" s="23">
        <v>4.08</v>
      </c>
      <c r="K17" s="23">
        <v>13.68</v>
      </c>
      <c r="L17" s="23">
        <v>-80.28</v>
      </c>
      <c r="M17" s="23">
        <v>15.840000000000003</v>
      </c>
      <c r="N17" s="23">
        <v>47.879999999999995</v>
      </c>
      <c r="O17" s="23">
        <v>3.3600000000000136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113.60000000000002</v>
      </c>
      <c r="I18" s="23">
        <v>183.2</v>
      </c>
      <c r="J18" s="23">
        <v>125.20000000000005</v>
      </c>
      <c r="K18" s="23">
        <v>87.599999999999937</v>
      </c>
      <c r="L18" s="23">
        <v>72.80000000000004</v>
      </c>
      <c r="M18" s="23">
        <v>66.399999999999977</v>
      </c>
      <c r="N18" s="23">
        <v>38.000000000000028</v>
      </c>
      <c r="O18" s="23">
        <v>112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3</v>
      </c>
      <c r="I19" s="23">
        <v>0</v>
      </c>
      <c r="J19" s="23">
        <v>12</v>
      </c>
      <c r="K19" s="23">
        <v>-13</v>
      </c>
      <c r="L19" s="23">
        <v>13</v>
      </c>
      <c r="M19" s="23">
        <v>0</v>
      </c>
      <c r="N19" s="23">
        <v>4</v>
      </c>
      <c r="O19" s="23">
        <v>123.47999999999999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89</v>
      </c>
      <c r="I20" s="23">
        <v>170</v>
      </c>
      <c r="J20" s="23">
        <v>76</v>
      </c>
      <c r="K20" s="23">
        <v>168</v>
      </c>
      <c r="L20" s="23">
        <v>262</v>
      </c>
      <c r="M20" s="23">
        <v>75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195</v>
      </c>
      <c r="I21" s="23">
        <v>429</v>
      </c>
      <c r="J21" s="23">
        <v>236</v>
      </c>
      <c r="K21" s="23">
        <v>176</v>
      </c>
      <c r="L21" s="23">
        <v>296</v>
      </c>
      <c r="M21" s="23">
        <v>233</v>
      </c>
      <c r="N21" s="23">
        <v>290</v>
      </c>
      <c r="O21" s="23">
        <v>311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42</v>
      </c>
      <c r="I22" s="23">
        <v>20.405000000000001</v>
      </c>
      <c r="J22" s="23">
        <v>26.045000000000002</v>
      </c>
      <c r="K22" s="23">
        <v>35.06</v>
      </c>
      <c r="L22" s="23">
        <v>8.64</v>
      </c>
      <c r="M22" s="23">
        <v>19.690000000000001</v>
      </c>
      <c r="N22" s="23">
        <v>53.2</v>
      </c>
      <c r="O22" s="23">
        <v>37.259999999999991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2</v>
      </c>
      <c r="J23" s="23">
        <v>0.4</v>
      </c>
      <c r="K23" s="23">
        <v>0</v>
      </c>
      <c r="L23" s="23">
        <v>0</v>
      </c>
      <c r="M23" s="23">
        <v>0</v>
      </c>
      <c r="N23" s="23">
        <v>40</v>
      </c>
      <c r="O23" s="23">
        <v>5.519999999999996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99.492385786802032</v>
      </c>
      <c r="I24" s="23">
        <v>40</v>
      </c>
      <c r="J24" s="23">
        <v>9.18</v>
      </c>
      <c r="K24" s="23">
        <v>6.3000000000000007</v>
      </c>
      <c r="L24" s="23">
        <v>219.5</v>
      </c>
      <c r="M24" s="23">
        <v>45</v>
      </c>
      <c r="N24" s="23">
        <v>166.58999999999997</v>
      </c>
      <c r="O24" s="23">
        <v>185.39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351.62</v>
      </c>
      <c r="I25" s="23">
        <v>458.12</v>
      </c>
      <c r="J25" s="23">
        <v>256.63</v>
      </c>
      <c r="K25" s="23">
        <v>496.86</v>
      </c>
      <c r="L25" s="23">
        <v>178.04000000000002</v>
      </c>
      <c r="M25" s="23">
        <v>462.01</v>
      </c>
      <c r="N25" s="23">
        <v>438.48</v>
      </c>
      <c r="O25" s="23">
        <v>508.07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25.5</v>
      </c>
      <c r="I26" s="23">
        <v>58.25</v>
      </c>
      <c r="J26" s="23">
        <v>50</v>
      </c>
      <c r="K26" s="23">
        <v>40.5</v>
      </c>
      <c r="L26" s="23">
        <v>40.5</v>
      </c>
      <c r="M26" s="23">
        <v>42.75</v>
      </c>
      <c r="N26" s="23">
        <v>44</v>
      </c>
      <c r="O26" s="23">
        <v>24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155.95000000000002</v>
      </c>
      <c r="I27" s="23">
        <v>137.96</v>
      </c>
      <c r="J27" s="23">
        <v>74.489999999999995</v>
      </c>
      <c r="K27" s="23">
        <v>162.85</v>
      </c>
      <c r="L27" s="23">
        <v>126.4</v>
      </c>
      <c r="M27" s="23">
        <v>37.660000000000004</v>
      </c>
      <c r="N27" s="23">
        <v>93.38</v>
      </c>
      <c r="O27" s="23">
        <v>158.69000000000003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63.52</v>
      </c>
      <c r="J28" s="23">
        <v>0</v>
      </c>
      <c r="K28" s="23">
        <v>39.04</v>
      </c>
      <c r="L28" s="23">
        <v>0</v>
      </c>
      <c r="M28" s="23">
        <v>0</v>
      </c>
      <c r="N28" s="23">
        <v>0</v>
      </c>
      <c r="O28" s="23">
        <v>49.18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54</v>
      </c>
      <c r="I29" s="23">
        <v>108</v>
      </c>
      <c r="J29" s="23">
        <v>81</v>
      </c>
      <c r="K29" s="23">
        <v>117</v>
      </c>
      <c r="L29" s="23">
        <v>48</v>
      </c>
      <c r="M29" s="23">
        <v>45</v>
      </c>
      <c r="N29" s="23">
        <v>81</v>
      </c>
      <c r="O29" s="23">
        <v>72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189.59999999999997</v>
      </c>
      <c r="I30" s="23">
        <v>192</v>
      </c>
      <c r="J30" s="23">
        <v>50.2</v>
      </c>
      <c r="K30" s="23">
        <v>124.36999999999999</v>
      </c>
      <c r="L30" s="23">
        <v>86.4</v>
      </c>
      <c r="M30" s="23">
        <v>38.4</v>
      </c>
      <c r="N30" s="23">
        <v>214.2</v>
      </c>
      <c r="O30" s="23">
        <v>221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94.36</v>
      </c>
      <c r="I31" s="23">
        <v>80.95</v>
      </c>
      <c r="J31" s="23">
        <v>181.55</v>
      </c>
      <c r="K31" s="23">
        <v>15.97</v>
      </c>
      <c r="L31" s="23">
        <v>0</v>
      </c>
      <c r="M31" s="23">
        <v>61.09</v>
      </c>
      <c r="N31" s="23">
        <v>186.55</v>
      </c>
      <c r="O31" s="23">
        <v>52.47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21</v>
      </c>
      <c r="I32" s="23">
        <v>14</v>
      </c>
      <c r="J32" s="23">
        <v>14</v>
      </c>
      <c r="K32" s="23">
        <v>240</v>
      </c>
      <c r="L32" s="23">
        <v>264.39999999999998</v>
      </c>
      <c r="M32" s="23">
        <v>536</v>
      </c>
      <c r="N32" s="23">
        <v>224.57999999999998</v>
      </c>
      <c r="O32" s="23">
        <v>78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345</v>
      </c>
      <c r="I33" s="23">
        <v>274.5</v>
      </c>
      <c r="J33" s="23">
        <v>89.8</v>
      </c>
      <c r="K33" s="23">
        <v>509.2</v>
      </c>
      <c r="L33" s="23">
        <v>306</v>
      </c>
      <c r="M33" s="23">
        <v>489.2</v>
      </c>
      <c r="N33" s="23">
        <v>350.8</v>
      </c>
      <c r="O33" s="23">
        <v>548.87</v>
      </c>
      <c r="P33" s="23">
        <v>0</v>
      </c>
      <c r="Q33" s="5"/>
    </row>
    <row r="34" spans="2:18" ht="15.75">
      <c r="B34" s="106" t="s">
        <v>96</v>
      </c>
      <c r="C34" s="107"/>
      <c r="D34" s="108"/>
      <c r="E34" s="109">
        <v>0</v>
      </c>
      <c r="F34" s="109">
        <v>0</v>
      </c>
      <c r="G34" s="109">
        <v>0</v>
      </c>
      <c r="H34" s="109">
        <v>23.28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4193.2023857868016</v>
      </c>
      <c r="I35" s="24">
        <v>4568.6050000000005</v>
      </c>
      <c r="J35" s="24">
        <v>3283.2449999999999</v>
      </c>
      <c r="K35" s="24">
        <v>4034.4299999999994</v>
      </c>
      <c r="L35" s="24">
        <v>4006.4500000000003</v>
      </c>
      <c r="M35" s="24">
        <v>4430.01</v>
      </c>
      <c r="N35" s="24">
        <v>4843.4399999999996</v>
      </c>
      <c r="O35" s="89">
        <v>4919.24</v>
      </c>
      <c r="P35" s="89">
        <v>0</v>
      </c>
      <c r="Q35" s="102">
        <v>47555.235000000001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H36">
        <v>402</v>
      </c>
      <c r="I36">
        <v>342</v>
      </c>
      <c r="J36">
        <v>371</v>
      </c>
      <c r="K36">
        <v>360</v>
      </c>
      <c r="L36" s="133">
        <v>248</v>
      </c>
      <c r="M36">
        <v>431</v>
      </c>
      <c r="N36">
        <v>362</v>
      </c>
      <c r="O36">
        <v>363</v>
      </c>
      <c r="P36" s="92"/>
      <c r="Q36">
        <v>4034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>
        <v>10.430851705937318</v>
      </c>
      <c r="I37" s="64">
        <v>13.358494152046784</v>
      </c>
      <c r="J37" s="64">
        <v>8.8497169811320759</v>
      </c>
      <c r="K37" s="64">
        <v>11.206749999999998</v>
      </c>
      <c r="L37" s="64">
        <v>16.155040322580646</v>
      </c>
      <c r="M37" s="64">
        <v>10.278445475638051</v>
      </c>
      <c r="N37" s="64">
        <v>13.379668508287292</v>
      </c>
      <c r="O37" s="64">
        <v>13.551625344352617</v>
      </c>
      <c r="P37" s="64" t="e">
        <v>#DIV/0!</v>
      </c>
      <c r="Q37" s="64">
        <v>11.788605602379771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0" workbookViewId="0">
      <selection activeCell="B18" sqref="B18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2">
        <v>2022</v>
      </c>
      <c r="B2" s="143"/>
    </row>
    <row r="3" spans="1:14" ht="69.75" customHeight="1">
      <c r="A3" s="93" t="s">
        <v>91</v>
      </c>
      <c r="B3" s="93" t="s">
        <v>101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110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114</v>
      </c>
      <c r="B18" s="121">
        <f>SUM(B4:B14)/11</f>
        <v>1706.7826234425474</v>
      </c>
      <c r="C18" s="96"/>
    </row>
    <row r="19" spans="1:3">
      <c r="C19" s="96"/>
    </row>
    <row r="20" spans="1:3">
      <c r="C20" s="96"/>
    </row>
    <row r="21" spans="1:3" ht="15.75">
      <c r="A21" s="144">
        <v>2023</v>
      </c>
      <c r="B21" s="145"/>
      <c r="C21" s="96"/>
    </row>
    <row r="22" spans="1:3" ht="65.25">
      <c r="A22" s="93" t="s">
        <v>91</v>
      </c>
      <c r="B22" s="94" t="s">
        <v>111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>
        <v>1594.52</v>
      </c>
    </row>
    <row r="27" spans="1:3">
      <c r="A27" s="14" t="s">
        <v>38</v>
      </c>
      <c r="B27" s="120">
        <v>2000.7100000000003</v>
      </c>
    </row>
    <row r="28" spans="1:3">
      <c r="A28" s="14" t="s">
        <v>52</v>
      </c>
      <c r="B28" s="120">
        <v>1758.3000000000002</v>
      </c>
    </row>
    <row r="29" spans="1:3">
      <c r="A29" s="14" t="s">
        <v>54</v>
      </c>
      <c r="B29" s="120">
        <v>3232.4799999999996</v>
      </c>
    </row>
    <row r="30" spans="1:3">
      <c r="A30" s="14" t="s">
        <v>55</v>
      </c>
      <c r="B30" s="120">
        <v>2294.8900000000003</v>
      </c>
    </row>
    <row r="31" spans="1:3">
      <c r="A31" s="14" t="s">
        <v>56</v>
      </c>
      <c r="B31" s="120">
        <v>1822.5199999999998</v>
      </c>
    </row>
    <row r="32" spans="1:3">
      <c r="A32" s="14" t="s">
        <v>57</v>
      </c>
      <c r="B32" s="120">
        <v>2114.85</v>
      </c>
    </row>
    <row r="33" spans="1:2">
      <c r="A33" s="14" t="s">
        <v>58</v>
      </c>
      <c r="B33" s="120">
        <v>2979</v>
      </c>
    </row>
    <row r="34" spans="1:2">
      <c r="A34" s="14" t="s">
        <v>59</v>
      </c>
      <c r="B34" s="120"/>
    </row>
    <row r="35" spans="1:2" ht="25.5">
      <c r="A35" s="99" t="s">
        <v>97</v>
      </c>
      <c r="B35" s="120">
        <f>SUM(B23:B34)/10</f>
        <v>2459.8254999999999</v>
      </c>
    </row>
    <row r="36" spans="1:2" ht="33.75">
      <c r="A36" s="100" t="s">
        <v>113</v>
      </c>
      <c r="B36" s="121">
        <f>B35-B18</f>
        <v>753.04287655745247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2023-12-12T16:23:55Z</dcterms:modified>
</cp:coreProperties>
</file>